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ocuments\B stone back up Aug 2018\FINANCE 2018 2019\budget setting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C64" i="1" l="1"/>
  <c r="C53" i="1"/>
  <c r="C50" i="1"/>
  <c r="C48" i="1"/>
  <c r="C42" i="1"/>
  <c r="C41" i="1"/>
  <c r="C40" i="1"/>
  <c r="C31" i="1"/>
  <c r="C30" i="1"/>
  <c r="C29" i="1"/>
  <c r="C27" i="1"/>
  <c r="C23" i="1"/>
  <c r="C22" i="1"/>
  <c r="C21" i="1"/>
  <c r="C20" i="1"/>
  <c r="C16" i="1"/>
  <c r="C13" i="1"/>
  <c r="C12" i="1"/>
  <c r="C11" i="1"/>
  <c r="C10" i="1"/>
  <c r="C8" i="1"/>
  <c r="C7" i="1"/>
  <c r="E69" i="1" l="1"/>
  <c r="F69" i="1"/>
  <c r="E54" i="1"/>
  <c r="F54" i="1"/>
  <c r="E51" i="1"/>
  <c r="F51" i="1"/>
  <c r="E44" i="1"/>
  <c r="E33" i="1"/>
  <c r="F33" i="1"/>
  <c r="E24" i="1"/>
  <c r="F24" i="1"/>
  <c r="E17" i="1"/>
  <c r="F17" i="1"/>
  <c r="F58" i="1" l="1"/>
  <c r="E58" i="1"/>
  <c r="D54" i="1"/>
  <c r="D51" i="1"/>
  <c r="D44" i="1"/>
  <c r="D33" i="1"/>
  <c r="D24" i="1"/>
  <c r="D17" i="1"/>
  <c r="B67" i="1"/>
  <c r="B65" i="1"/>
  <c r="B56" i="1"/>
  <c r="B53" i="1"/>
  <c r="B43" i="1"/>
  <c r="B42" i="1"/>
  <c r="B41" i="1"/>
  <c r="B40" i="1"/>
  <c r="B31" i="1"/>
  <c r="B29" i="1"/>
  <c r="B23" i="1"/>
  <c r="B22" i="1"/>
  <c r="B21" i="1"/>
  <c r="B20" i="1"/>
  <c r="B15" i="1"/>
  <c r="B13" i="1"/>
  <c r="B12" i="1"/>
  <c r="B11" i="1"/>
  <c r="B8" i="1"/>
  <c r="B7" i="1"/>
  <c r="D58" i="1" l="1"/>
  <c r="C69" i="1"/>
  <c r="C54" i="1"/>
  <c r="C51" i="1"/>
  <c r="C44" i="1"/>
  <c r="C33" i="1"/>
  <c r="C24" i="1"/>
  <c r="C17" i="1"/>
  <c r="C58" i="1" l="1"/>
  <c r="D68" i="1"/>
  <c r="D69" i="1" s="1"/>
  <c r="B69" i="1"/>
  <c r="B54" i="1"/>
  <c r="B51" i="1"/>
  <c r="B44" i="1"/>
  <c r="B33" i="1"/>
  <c r="B17" i="1"/>
  <c r="B24" i="1" l="1"/>
  <c r="B58" i="1" s="1"/>
</calcChain>
</file>

<file path=xl/sharedStrings.xml><?xml version="1.0" encoding="utf-8"?>
<sst xmlns="http://schemas.openxmlformats.org/spreadsheetml/2006/main" count="76" uniqueCount="57">
  <si>
    <t>Item</t>
  </si>
  <si>
    <t>Administration</t>
  </si>
  <si>
    <t>Clerk's Salary</t>
  </si>
  <si>
    <t>Admin.</t>
  </si>
  <si>
    <t>Newsletter</t>
  </si>
  <si>
    <t>Insurance</t>
  </si>
  <si>
    <t>Audits</t>
  </si>
  <si>
    <t>Aff. Fees</t>
  </si>
  <si>
    <t>Hall Hire</t>
  </si>
  <si>
    <t>Data Prot. &amp; CC.</t>
  </si>
  <si>
    <t>Training</t>
  </si>
  <si>
    <t>Sub Totals</t>
  </si>
  <si>
    <t>Grass Cutting</t>
  </si>
  <si>
    <t>Recreation Ground</t>
  </si>
  <si>
    <t>Brook Village Green</t>
  </si>
  <si>
    <t>Amenity Areas</t>
  </si>
  <si>
    <t>Parish Cemetery</t>
  </si>
  <si>
    <t>General Maintenance</t>
  </si>
  <si>
    <t>Brook/B`Stone Streams</t>
  </si>
  <si>
    <t>Parish Litter Warden</t>
  </si>
  <si>
    <t>Seats/Notice Boards</t>
  </si>
  <si>
    <t>Toilets</t>
  </si>
  <si>
    <t>Bus Shelters</t>
  </si>
  <si>
    <t>Trees /Maintenance</t>
  </si>
  <si>
    <t>Willses Corner</t>
  </si>
  <si>
    <t>Ashley W.Copse/Verges</t>
  </si>
  <si>
    <t>B`stone Stream/Pound</t>
  </si>
  <si>
    <t>Other Items</t>
  </si>
  <si>
    <t>Sub totals</t>
  </si>
  <si>
    <t>TOTALS</t>
  </si>
  <si>
    <t>Bank Interest</t>
  </si>
  <si>
    <t>Precept</t>
  </si>
  <si>
    <t>Revenue Expenditure (Budget/Precept items)</t>
  </si>
  <si>
    <t>Other</t>
  </si>
  <si>
    <t>Income (Budget/Precept Items)</t>
  </si>
  <si>
    <t>Leaflets</t>
  </si>
  <si>
    <t>Website</t>
  </si>
  <si>
    <t>Contingency</t>
  </si>
  <si>
    <t>Admin</t>
  </si>
  <si>
    <t>Exp. for 2016/17</t>
  </si>
  <si>
    <t>Exp for 2016/17</t>
  </si>
  <si>
    <t>Income 2016/17</t>
  </si>
  <si>
    <t>Budget for 2018/19</t>
  </si>
  <si>
    <t>Exp. For 2017/18</t>
  </si>
  <si>
    <t>Predicted Exp for 2018/19</t>
  </si>
  <si>
    <t>Draft budget for 2019/20</t>
  </si>
  <si>
    <t>Income. For 2017/18</t>
  </si>
  <si>
    <t>Predicted Inc for 2018/19</t>
  </si>
  <si>
    <t>Donations</t>
  </si>
  <si>
    <t>increased</t>
  </si>
  <si>
    <t>Grant/Awards</t>
  </si>
  <si>
    <t>Budget Setting for 2019/2020</t>
  </si>
  <si>
    <t>Tree survey</t>
  </si>
  <si>
    <t>Housing Needs Survey</t>
  </si>
  <si>
    <t xml:space="preserve"> Increase of £555  (1.5% )</t>
  </si>
  <si>
    <t xml:space="preserve">Final Draft </t>
  </si>
  <si>
    <t>57%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</si>
</sst>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4" fillId="0" borderId="0" xfId="0" applyNumberFormat="1" applyFont="1"/>
    <xf numFmtId="2" fontId="4" fillId="0" borderId="0" xfId="0" applyNumberFormat="1" applyFont="1" applyAlignment="1">
      <alignment horizontal="left"/>
    </xf>
    <xf numFmtId="2" fontId="0" fillId="0" borderId="0" xfId="0" applyNumberFormat="1"/>
    <xf numFmtId="2" fontId="2" fillId="0" borderId="2" xfId="0" applyNumberFormat="1" applyFont="1" applyBorder="1"/>
    <xf numFmtId="2" fontId="2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5" fillId="0" borderId="1" xfId="0" applyFont="1" applyBorder="1"/>
    <xf numFmtId="1" fontId="2" fillId="0" borderId="1" xfId="0" applyNumberFormat="1" applyFont="1" applyBorder="1"/>
    <xf numFmtId="0" fontId="0" fillId="0" borderId="1" xfId="0" applyFill="1" applyBorder="1" applyAlignment="1">
      <alignment wrapText="1"/>
    </xf>
    <xf numFmtId="0" fontId="0" fillId="0" borderId="1" xfId="0" applyFont="1" applyBorder="1"/>
    <xf numFmtId="164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Fill="1" applyBorder="1"/>
    <xf numFmtId="0" fontId="7" fillId="0" borderId="0" xfId="0" applyFont="1"/>
    <xf numFmtId="17" fontId="8" fillId="0" borderId="0" xfId="0" applyNumberFormat="1" applyFont="1"/>
    <xf numFmtId="9" fontId="0" fillId="0" borderId="0" xfId="0" applyNumberFormat="1" applyAlignment="1">
      <alignment horizontal="left"/>
    </xf>
    <xf numFmtId="2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58" workbookViewId="0">
      <selection activeCell="F68" sqref="F68"/>
    </sheetView>
  </sheetViews>
  <sheetFormatPr defaultRowHeight="15" x14ac:dyDescent="0.25"/>
  <cols>
    <col min="1" max="1" width="21.7109375" customWidth="1"/>
    <col min="2" max="2" width="14.7109375" customWidth="1"/>
    <col min="3" max="3" width="16.42578125" customWidth="1"/>
    <col min="4" max="4" width="15.28515625" customWidth="1"/>
    <col min="5" max="5" width="16.5703125" customWidth="1"/>
    <col min="6" max="6" width="13.85546875" customWidth="1"/>
  </cols>
  <sheetData>
    <row r="1" spans="1:7" ht="18" x14ac:dyDescent="0.25">
      <c r="A1" s="27" t="s">
        <v>51</v>
      </c>
      <c r="B1" s="26"/>
    </row>
    <row r="2" spans="1:7" ht="23.25" x14ac:dyDescent="0.35">
      <c r="A2" s="18" t="s">
        <v>55</v>
      </c>
    </row>
    <row r="3" spans="1:7" ht="4.5" customHeight="1" x14ac:dyDescent="0.25"/>
    <row r="4" spans="1:7" ht="18" x14ac:dyDescent="0.25">
      <c r="A4" s="1" t="s">
        <v>32</v>
      </c>
    </row>
    <row r="5" spans="1:7" ht="32.25" customHeight="1" x14ac:dyDescent="0.25">
      <c r="A5" s="2" t="s">
        <v>0</v>
      </c>
      <c r="B5" s="2" t="s">
        <v>39</v>
      </c>
      <c r="C5" s="21" t="s">
        <v>43</v>
      </c>
      <c r="D5" s="21" t="s">
        <v>42</v>
      </c>
      <c r="E5" s="21" t="s">
        <v>44</v>
      </c>
      <c r="F5" s="21" t="s">
        <v>45</v>
      </c>
    </row>
    <row r="6" spans="1:7" x14ac:dyDescent="0.25">
      <c r="A6" s="4" t="s">
        <v>1</v>
      </c>
      <c r="B6" s="5"/>
      <c r="C6" s="3"/>
      <c r="D6" s="3"/>
      <c r="E6" s="3"/>
      <c r="F6" s="3"/>
    </row>
    <row r="7" spans="1:7" x14ac:dyDescent="0.25">
      <c r="A7" s="6" t="s">
        <v>2</v>
      </c>
      <c r="B7" s="3">
        <f>763.77+79.05+778.66+778.66+92.13+778.66+778.66+778.66+778.66+92.13+778.66+778.66+94.22+785.76+785.76+785.76</f>
        <v>9707.86</v>
      </c>
      <c r="C7" s="3">
        <f>98.4+785.76+791.37+791.17+791.17+64.35+791.37+791.17+6.38+791.17+6.38+107.65+791.37+6.38+791.17+6.38+791.17+6.38+107.65+791.37+6.38+797.55</f>
        <v>9912.1399999999976</v>
      </c>
      <c r="D7" s="3">
        <v>10300</v>
      </c>
      <c r="E7" s="3">
        <v>11400</v>
      </c>
      <c r="F7" s="3">
        <v>10000</v>
      </c>
    </row>
    <row r="8" spans="1:7" x14ac:dyDescent="0.25">
      <c r="A8" s="6" t="s">
        <v>3</v>
      </c>
      <c r="B8" s="3">
        <f>16.24+122.03+20.51+59.58+76.63+18.5+76.44+36+84.99+46.8+102.9-122</f>
        <v>538.62</v>
      </c>
      <c r="C8" s="3">
        <f>50+80.74+17.08+8.3+78.16+128.1+493+147.37-149+39.98+49.99+32.5+259.42+224.39-50</f>
        <v>1410.0300000000002</v>
      </c>
      <c r="D8" s="3">
        <v>800</v>
      </c>
      <c r="E8" s="3">
        <v>800</v>
      </c>
      <c r="F8" s="3">
        <v>800</v>
      </c>
    </row>
    <row r="9" spans="1:7" x14ac:dyDescent="0.25">
      <c r="A9" s="6" t="s">
        <v>4</v>
      </c>
      <c r="B9" s="3"/>
      <c r="C9" s="3">
        <v>0</v>
      </c>
      <c r="D9" s="3">
        <v>300</v>
      </c>
      <c r="E9" s="3">
        <v>100</v>
      </c>
      <c r="F9" s="3">
        <v>100</v>
      </c>
    </row>
    <row r="10" spans="1:7" x14ac:dyDescent="0.25">
      <c r="A10" s="6" t="s">
        <v>5</v>
      </c>
      <c r="B10" s="3">
        <v>886.16</v>
      </c>
      <c r="C10" s="3">
        <f>921.15</f>
        <v>921.15</v>
      </c>
      <c r="D10" s="3">
        <v>1000</v>
      </c>
      <c r="E10" s="3">
        <v>973</v>
      </c>
      <c r="F10" s="3">
        <v>1000</v>
      </c>
    </row>
    <row r="11" spans="1:7" x14ac:dyDescent="0.25">
      <c r="A11" s="6" t="s">
        <v>6</v>
      </c>
      <c r="B11" s="3">
        <f>125+200</f>
        <v>325</v>
      </c>
      <c r="C11" s="3">
        <f>104+200</f>
        <v>304</v>
      </c>
      <c r="D11" s="3">
        <v>400</v>
      </c>
      <c r="E11" s="3">
        <v>315</v>
      </c>
      <c r="F11" s="3">
        <v>400</v>
      </c>
    </row>
    <row r="12" spans="1:7" x14ac:dyDescent="0.25">
      <c r="A12" s="6" t="s">
        <v>7</v>
      </c>
      <c r="B12" s="3">
        <f>6+121+301.49</f>
        <v>428.49</v>
      </c>
      <c r="C12" s="3">
        <f>6+30+128+323.53</f>
        <v>487.53</v>
      </c>
      <c r="D12" s="3">
        <v>450</v>
      </c>
      <c r="E12" s="3">
        <v>450</v>
      </c>
      <c r="F12" s="3">
        <v>450</v>
      </c>
    </row>
    <row r="13" spans="1:7" x14ac:dyDescent="0.25">
      <c r="A13" s="6" t="s">
        <v>8</v>
      </c>
      <c r="B13" s="3">
        <f>42+70+15+42</f>
        <v>169</v>
      </c>
      <c r="C13" s="3">
        <f>56+56+24+42</f>
        <v>178</v>
      </c>
      <c r="D13" s="3">
        <v>250</v>
      </c>
      <c r="E13" s="3">
        <v>250</v>
      </c>
      <c r="F13" s="3">
        <v>250</v>
      </c>
    </row>
    <row r="14" spans="1:7" x14ac:dyDescent="0.25">
      <c r="A14" s="6" t="s">
        <v>9</v>
      </c>
      <c r="B14" s="3">
        <v>35</v>
      </c>
      <c r="C14" s="3">
        <v>35</v>
      </c>
      <c r="D14" s="3">
        <v>35</v>
      </c>
      <c r="E14" s="3">
        <v>40</v>
      </c>
      <c r="F14" s="3">
        <v>40</v>
      </c>
    </row>
    <row r="15" spans="1:7" x14ac:dyDescent="0.25">
      <c r="A15" s="6" t="s">
        <v>10</v>
      </c>
      <c r="B15" s="3">
        <f>70</f>
        <v>70</v>
      </c>
      <c r="C15" s="3">
        <v>30</v>
      </c>
      <c r="D15" s="3">
        <v>200</v>
      </c>
      <c r="E15" s="3">
        <v>200</v>
      </c>
      <c r="F15" s="3">
        <v>700</v>
      </c>
      <c r="G15" t="s">
        <v>49</v>
      </c>
    </row>
    <row r="16" spans="1:7" x14ac:dyDescent="0.25">
      <c r="A16" s="6" t="s">
        <v>33</v>
      </c>
      <c r="B16" s="3">
        <v>98.23</v>
      </c>
      <c r="C16" s="3">
        <f>80+84.99+500</f>
        <v>664.99</v>
      </c>
      <c r="D16" s="3">
        <v>200</v>
      </c>
      <c r="E16" s="3">
        <v>200</v>
      </c>
      <c r="F16" s="3">
        <v>200</v>
      </c>
    </row>
    <row r="17" spans="1:6" x14ac:dyDescent="0.25">
      <c r="A17" s="8" t="s">
        <v>11</v>
      </c>
      <c r="B17" s="8">
        <f>SUM(B7:B16)</f>
        <v>12258.36</v>
      </c>
      <c r="C17" s="19">
        <f>SUM(C7:C16)</f>
        <v>13942.839999999998</v>
      </c>
      <c r="D17" s="19">
        <f>SUM(D7:D16)</f>
        <v>13935</v>
      </c>
      <c r="E17" s="19">
        <f>SUM(E7:E16)</f>
        <v>14728</v>
      </c>
      <c r="F17" s="19">
        <f>SUM(F7:F16)</f>
        <v>13940</v>
      </c>
    </row>
    <row r="18" spans="1:6" x14ac:dyDescent="0.25">
      <c r="A18" s="6"/>
      <c r="B18" s="6"/>
      <c r="C18" s="3"/>
      <c r="D18" s="3"/>
      <c r="E18" s="3"/>
      <c r="F18" s="3"/>
    </row>
    <row r="19" spans="1:6" x14ac:dyDescent="0.25">
      <c r="A19" s="8" t="s">
        <v>12</v>
      </c>
      <c r="B19" s="6"/>
      <c r="C19" s="3"/>
      <c r="D19" s="3"/>
      <c r="E19" s="3"/>
      <c r="F19" s="3"/>
    </row>
    <row r="20" spans="1:6" x14ac:dyDescent="0.25">
      <c r="A20" s="6" t="s">
        <v>13</v>
      </c>
      <c r="B20" s="3">
        <f>350+350+350+350+350+350+175</f>
        <v>2275</v>
      </c>
      <c r="C20" s="3">
        <f>350+350+525+700+350+175</f>
        <v>2450</v>
      </c>
      <c r="D20" s="3">
        <v>2600</v>
      </c>
      <c r="E20" s="3">
        <v>2600</v>
      </c>
      <c r="F20" s="3">
        <v>2600</v>
      </c>
    </row>
    <row r="21" spans="1:6" x14ac:dyDescent="0.25">
      <c r="A21" s="6" t="s">
        <v>14</v>
      </c>
      <c r="B21" s="3">
        <f>161+161+161+161+161+161+80.5</f>
        <v>1046.5</v>
      </c>
      <c r="C21" s="3">
        <f>161+161+341.5+322+161+80.5</f>
        <v>1227</v>
      </c>
      <c r="D21" s="3">
        <v>1200</v>
      </c>
      <c r="E21" s="3">
        <v>1200</v>
      </c>
      <c r="F21" s="3">
        <v>1200</v>
      </c>
    </row>
    <row r="22" spans="1:6" x14ac:dyDescent="0.25">
      <c r="A22" s="6" t="s">
        <v>15</v>
      </c>
      <c r="B22" s="3">
        <f>112+112+112+112+112+112+56</f>
        <v>728</v>
      </c>
      <c r="C22" s="3">
        <f>112+112+168+224+112+56</f>
        <v>784</v>
      </c>
      <c r="D22" s="3">
        <v>832</v>
      </c>
      <c r="E22" s="3">
        <v>832</v>
      </c>
      <c r="F22" s="3">
        <v>832</v>
      </c>
    </row>
    <row r="23" spans="1:6" x14ac:dyDescent="0.25">
      <c r="A23" s="6" t="s">
        <v>16</v>
      </c>
      <c r="B23" s="3">
        <f>77+77+77+77+77+77+38.5</f>
        <v>500.5</v>
      </c>
      <c r="C23" s="3">
        <f>102+102+140.5+179+77+38.5</f>
        <v>639</v>
      </c>
      <c r="D23" s="3">
        <v>630</v>
      </c>
      <c r="E23" s="3">
        <v>630</v>
      </c>
      <c r="F23" s="3">
        <v>630</v>
      </c>
    </row>
    <row r="24" spans="1:6" x14ac:dyDescent="0.25">
      <c r="A24" s="8" t="s">
        <v>11</v>
      </c>
      <c r="B24" s="8">
        <f>SUM(B20:B23)</f>
        <v>4550</v>
      </c>
      <c r="C24" s="14">
        <f>SUM(C20:C23)</f>
        <v>5100</v>
      </c>
      <c r="D24" s="14">
        <f>SUM(D20:D23)</f>
        <v>5262</v>
      </c>
      <c r="E24" s="14">
        <f t="shared" ref="E24:F24" si="0">SUM(E20:E23)</f>
        <v>5262</v>
      </c>
      <c r="F24" s="14">
        <f t="shared" si="0"/>
        <v>5262</v>
      </c>
    </row>
    <row r="25" spans="1:6" x14ac:dyDescent="0.25">
      <c r="A25" s="8"/>
      <c r="B25" s="8"/>
      <c r="C25" s="3"/>
      <c r="D25" s="3"/>
      <c r="E25" s="3"/>
      <c r="F25" s="3"/>
    </row>
    <row r="26" spans="1:6" x14ac:dyDescent="0.25">
      <c r="A26" s="8" t="s">
        <v>17</v>
      </c>
      <c r="B26" s="6"/>
      <c r="C26" s="3"/>
      <c r="D26" s="3"/>
      <c r="E26" s="3"/>
      <c r="F26" s="3"/>
    </row>
    <row r="27" spans="1:6" x14ac:dyDescent="0.25">
      <c r="A27" s="6" t="s">
        <v>18</v>
      </c>
      <c r="B27" s="3">
        <v>80</v>
      </c>
      <c r="C27" s="3">
        <f>80</f>
        <v>80</v>
      </c>
      <c r="D27" s="3">
        <v>100</v>
      </c>
      <c r="E27" s="3">
        <v>100</v>
      </c>
      <c r="F27" s="3">
        <v>100</v>
      </c>
    </row>
    <row r="28" spans="1:6" x14ac:dyDescent="0.25">
      <c r="A28" s="6" t="s">
        <v>19</v>
      </c>
      <c r="B28" s="3"/>
      <c r="C28" s="3"/>
      <c r="D28" s="3">
        <v>0</v>
      </c>
      <c r="E28" s="3">
        <v>0</v>
      </c>
      <c r="F28" s="3">
        <v>0</v>
      </c>
    </row>
    <row r="29" spans="1:6" x14ac:dyDescent="0.25">
      <c r="A29" s="6" t="s">
        <v>16</v>
      </c>
      <c r="B29" s="3">
        <f>7.8+13.2+13+18.4</f>
        <v>52.4</v>
      </c>
      <c r="C29" s="3">
        <f>25+35.12</f>
        <v>60.12</v>
      </c>
      <c r="D29" s="3">
        <v>200</v>
      </c>
      <c r="E29" s="3">
        <v>200</v>
      </c>
      <c r="F29" s="3">
        <v>200</v>
      </c>
    </row>
    <row r="30" spans="1:6" x14ac:dyDescent="0.25">
      <c r="A30" s="6" t="s">
        <v>20</v>
      </c>
      <c r="B30" s="3"/>
      <c r="C30" s="3">
        <f>176.32+353.38+234.6</f>
        <v>764.30000000000007</v>
      </c>
      <c r="D30" s="3">
        <v>1000</v>
      </c>
      <c r="E30" s="3">
        <v>1000</v>
      </c>
      <c r="F30" s="3">
        <v>1000</v>
      </c>
    </row>
    <row r="31" spans="1:6" x14ac:dyDescent="0.25">
      <c r="A31" s="6" t="s">
        <v>21</v>
      </c>
      <c r="B31" s="3">
        <f>1396.61+224.39+20.48+433.12+224.39+31.74+224.39+224.39+100+224.39+35.49+224.39+224.39+224.39+114.72+105</f>
        <v>4032.2799999999984</v>
      </c>
      <c r="C31" s="3">
        <f>224.39+36.38+224.39+402+224.39+64.58+13.45+224.39+448.78+39.72+224.39+224.39+58.7+224.39</f>
        <v>2634.3399999999992</v>
      </c>
      <c r="D31" s="3">
        <v>4000</v>
      </c>
      <c r="E31" s="3">
        <v>4000</v>
      </c>
      <c r="F31" s="3">
        <v>4000</v>
      </c>
    </row>
    <row r="32" spans="1:6" x14ac:dyDescent="0.25">
      <c r="A32" s="6" t="s">
        <v>22</v>
      </c>
      <c r="B32" s="3"/>
      <c r="C32" s="3"/>
      <c r="D32" s="3">
        <v>1000</v>
      </c>
      <c r="E32" s="3">
        <v>1000</v>
      </c>
      <c r="F32" s="3">
        <v>1000</v>
      </c>
    </row>
    <row r="33" spans="1:6" x14ac:dyDescent="0.25">
      <c r="A33" s="8" t="s">
        <v>11</v>
      </c>
      <c r="B33" s="8">
        <f>SUM(B27:B32)</f>
        <v>4164.6799999999985</v>
      </c>
      <c r="C33" s="19">
        <f>SUM(C27:C32)</f>
        <v>3538.7599999999993</v>
      </c>
      <c r="D33" s="19">
        <f>SUM(D27:D32)</f>
        <v>6300</v>
      </c>
      <c r="E33" s="19">
        <f t="shared" ref="E33:F33" si="1">SUM(E27:E32)</f>
        <v>6300</v>
      </c>
      <c r="F33" s="19">
        <f t="shared" si="1"/>
        <v>6300</v>
      </c>
    </row>
    <row r="34" spans="1:6" x14ac:dyDescent="0.25">
      <c r="A34" s="12"/>
      <c r="B34" s="12"/>
    </row>
    <row r="35" spans="1:6" ht="33.75" customHeight="1" x14ac:dyDescent="0.25">
      <c r="A35" s="13"/>
      <c r="B35" s="13"/>
    </row>
    <row r="36" spans="1:6" ht="21.75" customHeight="1" x14ac:dyDescent="0.25">
      <c r="A36" s="13"/>
      <c r="B36" s="13"/>
    </row>
    <row r="37" spans="1:6" s="16" customFormat="1" ht="32.25" customHeight="1" x14ac:dyDescent="0.25">
      <c r="A37" s="15" t="s">
        <v>0</v>
      </c>
      <c r="B37" s="2" t="s">
        <v>40</v>
      </c>
      <c r="C37" s="21" t="s">
        <v>43</v>
      </c>
      <c r="D37" s="21" t="s">
        <v>42</v>
      </c>
      <c r="E37" s="21" t="s">
        <v>44</v>
      </c>
      <c r="F37" s="21" t="s">
        <v>45</v>
      </c>
    </row>
    <row r="38" spans="1:6" x14ac:dyDescent="0.25">
      <c r="A38" s="8" t="s">
        <v>23</v>
      </c>
      <c r="B38" s="6"/>
      <c r="C38" s="3"/>
      <c r="D38" s="3"/>
      <c r="E38" s="3"/>
      <c r="F38" s="3"/>
    </row>
    <row r="39" spans="1:6" x14ac:dyDescent="0.25">
      <c r="A39" s="6" t="s">
        <v>52</v>
      </c>
      <c r="B39" s="6">
        <v>0</v>
      </c>
      <c r="C39" s="3">
        <v>0</v>
      </c>
      <c r="D39" s="3">
        <v>0</v>
      </c>
      <c r="E39" s="3">
        <v>0</v>
      </c>
      <c r="F39" s="3">
        <v>600</v>
      </c>
    </row>
    <row r="40" spans="1:6" x14ac:dyDescent="0.25">
      <c r="A40" s="6" t="s">
        <v>24</v>
      </c>
      <c r="B40" s="3">
        <f>50+50</f>
        <v>100</v>
      </c>
      <c r="C40" s="3">
        <f>25+50+75+109</f>
        <v>259</v>
      </c>
      <c r="D40" s="3">
        <v>320</v>
      </c>
      <c r="E40" s="3">
        <v>320</v>
      </c>
      <c r="F40" s="3">
        <v>320</v>
      </c>
    </row>
    <row r="41" spans="1:6" x14ac:dyDescent="0.25">
      <c r="A41" s="6" t="s">
        <v>25</v>
      </c>
      <c r="B41" s="3">
        <f>200+200</f>
        <v>400</v>
      </c>
      <c r="C41" s="3">
        <f>100+200+970-75-75</f>
        <v>1120</v>
      </c>
      <c r="D41" s="3">
        <v>530</v>
      </c>
      <c r="E41" s="3">
        <v>530</v>
      </c>
      <c r="F41" s="3">
        <v>530</v>
      </c>
    </row>
    <row r="42" spans="1:6" x14ac:dyDescent="0.25">
      <c r="A42" s="6" t="s">
        <v>26</v>
      </c>
      <c r="B42" s="3">
        <f>100+100</f>
        <v>200</v>
      </c>
      <c r="C42" s="3">
        <f>350+50+150+585+300</f>
        <v>1435</v>
      </c>
      <c r="D42" s="3">
        <v>2000</v>
      </c>
      <c r="E42" s="3">
        <v>2000</v>
      </c>
      <c r="F42" s="3">
        <v>2000</v>
      </c>
    </row>
    <row r="43" spans="1:6" x14ac:dyDescent="0.25">
      <c r="A43" s="6" t="s">
        <v>14</v>
      </c>
      <c r="B43" s="3">
        <f>50+6.8+50</f>
        <v>106.8</v>
      </c>
      <c r="C43" s="3">
        <v>100</v>
      </c>
      <c r="D43" s="3">
        <v>320</v>
      </c>
      <c r="E43" s="3">
        <v>665</v>
      </c>
      <c r="F43" s="3">
        <v>320</v>
      </c>
    </row>
    <row r="44" spans="1:6" x14ac:dyDescent="0.25">
      <c r="A44" s="8" t="s">
        <v>11</v>
      </c>
      <c r="B44" s="8">
        <f>SUM(B40:B43)</f>
        <v>806.8</v>
      </c>
      <c r="C44" s="14">
        <f>SUM(C40:C43)</f>
        <v>2914</v>
      </c>
      <c r="D44" s="14">
        <f>SUM(D40:D43)</f>
        <v>3170</v>
      </c>
      <c r="E44" s="14">
        <f t="shared" ref="E44" si="2">SUM(E40:E43)</f>
        <v>3515</v>
      </c>
      <c r="F44" s="14">
        <f>SUM(F39:F43)</f>
        <v>3770</v>
      </c>
    </row>
    <row r="45" spans="1:6" x14ac:dyDescent="0.25">
      <c r="A45" s="8"/>
      <c r="B45" s="8"/>
      <c r="C45" s="3"/>
      <c r="D45" s="3"/>
      <c r="E45" s="3"/>
      <c r="F45" s="3"/>
    </row>
    <row r="46" spans="1:6" x14ac:dyDescent="0.25">
      <c r="A46" s="8" t="s">
        <v>27</v>
      </c>
      <c r="B46" s="8"/>
      <c r="C46" s="3"/>
      <c r="D46" s="3"/>
      <c r="E46" s="3"/>
      <c r="F46" s="3"/>
    </row>
    <row r="47" spans="1:6" x14ac:dyDescent="0.25">
      <c r="A47" s="6" t="s">
        <v>35</v>
      </c>
      <c r="B47" s="3"/>
      <c r="C47" s="3"/>
      <c r="D47" s="3">
        <v>0</v>
      </c>
      <c r="E47" s="3">
        <v>0</v>
      </c>
      <c r="F47" s="3">
        <v>0</v>
      </c>
    </row>
    <row r="48" spans="1:6" x14ac:dyDescent="0.25">
      <c r="A48" s="6" t="s">
        <v>36</v>
      </c>
      <c r="B48" s="3">
        <v>206.77</v>
      </c>
      <c r="C48" s="3">
        <f>390+71.83+59.88</f>
        <v>521.71</v>
      </c>
      <c r="D48" s="3">
        <v>500</v>
      </c>
      <c r="E48" s="3">
        <v>500</v>
      </c>
      <c r="F48" s="3">
        <v>500</v>
      </c>
    </row>
    <row r="49" spans="1:7" x14ac:dyDescent="0.25">
      <c r="A49" s="6" t="s">
        <v>53</v>
      </c>
      <c r="B49" s="3"/>
      <c r="C49" s="3"/>
      <c r="D49" s="3"/>
      <c r="E49" s="3"/>
      <c r="F49" s="3">
        <v>500</v>
      </c>
    </row>
    <row r="50" spans="1:7" x14ac:dyDescent="0.25">
      <c r="A50" s="6" t="s">
        <v>48</v>
      </c>
      <c r="B50" s="6">
        <v>1874</v>
      </c>
      <c r="C50" s="3">
        <f>1000+40+18.5</f>
        <v>1058.5</v>
      </c>
      <c r="D50" s="3">
        <v>2700</v>
      </c>
      <c r="E50" s="3">
        <v>2800</v>
      </c>
      <c r="F50" s="3">
        <v>2700</v>
      </c>
    </row>
    <row r="51" spans="1:7" x14ac:dyDescent="0.25">
      <c r="A51" s="8" t="s">
        <v>11</v>
      </c>
      <c r="B51" s="8">
        <f>SUM(B47:B50)</f>
        <v>2080.77</v>
      </c>
      <c r="C51" s="19">
        <f>SUM(C47:C50)</f>
        <v>1580.21</v>
      </c>
      <c r="D51" s="19">
        <f>SUM(D47:D50)</f>
        <v>3200</v>
      </c>
      <c r="E51" s="19">
        <f t="shared" ref="E51:F51" si="3">SUM(E47:E50)</f>
        <v>3300</v>
      </c>
      <c r="F51" s="19">
        <f t="shared" si="3"/>
        <v>3700</v>
      </c>
    </row>
    <row r="52" spans="1:7" x14ac:dyDescent="0.25">
      <c r="A52" s="6"/>
      <c r="B52" s="6"/>
      <c r="C52" s="3"/>
      <c r="D52" s="3"/>
      <c r="E52" s="3"/>
      <c r="F52" s="3"/>
    </row>
    <row r="53" spans="1:7" x14ac:dyDescent="0.25">
      <c r="A53" s="6" t="s">
        <v>13</v>
      </c>
      <c r="B53" s="3">
        <f>198+79.78</f>
        <v>277.77999999999997</v>
      </c>
      <c r="C53" s="3">
        <f>300+574+320+84.95+325+19.2+376</f>
        <v>1999.15</v>
      </c>
      <c r="D53" s="3">
        <v>2000</v>
      </c>
      <c r="E53" s="7">
        <v>2124</v>
      </c>
      <c r="F53" s="3">
        <v>2500</v>
      </c>
      <c r="G53" t="s">
        <v>49</v>
      </c>
    </row>
    <row r="54" spans="1:7" x14ac:dyDescent="0.25">
      <c r="A54" s="8" t="s">
        <v>28</v>
      </c>
      <c r="B54" s="8">
        <f>SUM(B53)</f>
        <v>277.77999999999997</v>
      </c>
      <c r="C54" s="19">
        <f>SUM(C53)</f>
        <v>1999.15</v>
      </c>
      <c r="D54" s="19">
        <f>SUM(D53)</f>
        <v>2000</v>
      </c>
      <c r="E54" s="19">
        <f t="shared" ref="E54:F54" si="4">SUM(E53)</f>
        <v>2124</v>
      </c>
      <c r="F54" s="19">
        <f t="shared" si="4"/>
        <v>2500</v>
      </c>
    </row>
    <row r="55" spans="1:7" x14ac:dyDescent="0.25">
      <c r="A55" s="8"/>
      <c r="B55" s="8"/>
      <c r="C55" s="3"/>
      <c r="D55" s="3"/>
      <c r="E55" s="3"/>
      <c r="F55" s="3"/>
    </row>
    <row r="56" spans="1:7" s="17" customFormat="1" x14ac:dyDescent="0.25">
      <c r="A56" s="6" t="s">
        <v>37</v>
      </c>
      <c r="B56" s="6">
        <f>180+732.75</f>
        <v>912.75</v>
      </c>
      <c r="C56" s="22">
        <v>0</v>
      </c>
      <c r="D56" s="22">
        <v>3000</v>
      </c>
      <c r="E56" s="22">
        <v>2500</v>
      </c>
      <c r="F56" s="22">
        <v>2500</v>
      </c>
    </row>
    <row r="57" spans="1:7" x14ac:dyDescent="0.25">
      <c r="A57" s="8"/>
      <c r="B57" s="8"/>
      <c r="C57" s="3"/>
      <c r="D57" s="7"/>
      <c r="E57" s="3"/>
      <c r="F57" s="3"/>
    </row>
    <row r="58" spans="1:7" x14ac:dyDescent="0.25">
      <c r="A58" s="8" t="s">
        <v>29</v>
      </c>
      <c r="B58" s="8">
        <f>SUM(B17+B24+B33+B44+B51+B54+B56)</f>
        <v>25051.14</v>
      </c>
      <c r="C58" s="8">
        <f>SUM(C17+C24+C33+C44+C51+C54+C56)</f>
        <v>29074.959999999995</v>
      </c>
      <c r="D58" s="8">
        <f>SUM(D17+D24+D33+D44+D51+D54+D56)</f>
        <v>36867</v>
      </c>
      <c r="E58" s="8">
        <f t="shared" ref="E58:F58" si="5">SUM(E17+E24+E33+E44+E51+E54+E56)</f>
        <v>37729</v>
      </c>
      <c r="F58" s="8">
        <f t="shared" si="5"/>
        <v>37972</v>
      </c>
    </row>
    <row r="59" spans="1:7" x14ac:dyDescent="0.25">
      <c r="A59" s="9"/>
      <c r="B59" s="10"/>
    </row>
    <row r="60" spans="1:7" ht="18" x14ac:dyDescent="0.25">
      <c r="A60" s="1" t="s">
        <v>34</v>
      </c>
    </row>
    <row r="61" spans="1:7" ht="30" x14ac:dyDescent="0.25">
      <c r="A61" s="2" t="s">
        <v>0</v>
      </c>
      <c r="B61" s="2" t="s">
        <v>41</v>
      </c>
      <c r="C61" s="21" t="s">
        <v>46</v>
      </c>
      <c r="D61" s="21" t="s">
        <v>42</v>
      </c>
      <c r="E61" s="21" t="s">
        <v>47</v>
      </c>
      <c r="F61" s="21" t="s">
        <v>45</v>
      </c>
    </row>
    <row r="62" spans="1:7" x14ac:dyDescent="0.25">
      <c r="A62" s="3"/>
      <c r="B62" s="3"/>
      <c r="C62" s="3"/>
      <c r="D62" s="3"/>
      <c r="E62" s="3"/>
      <c r="F62" s="3"/>
    </row>
    <row r="63" spans="1:7" x14ac:dyDescent="0.25">
      <c r="A63" s="5" t="s">
        <v>38</v>
      </c>
      <c r="B63" s="5">
        <v>0</v>
      </c>
      <c r="C63" s="3"/>
      <c r="D63" s="3">
        <v>0</v>
      </c>
      <c r="E63" s="3">
        <v>0</v>
      </c>
      <c r="F63" s="3">
        <v>0</v>
      </c>
    </row>
    <row r="64" spans="1:7" x14ac:dyDescent="0.25">
      <c r="A64" s="5" t="s">
        <v>50</v>
      </c>
      <c r="B64" s="5"/>
      <c r="C64" s="3">
        <f>6916.75+1000</f>
        <v>7916.75</v>
      </c>
      <c r="D64" s="3">
        <v>0</v>
      </c>
      <c r="E64" s="3">
        <v>150</v>
      </c>
      <c r="F64" s="3">
        <v>0</v>
      </c>
    </row>
    <row r="65" spans="1:9" x14ac:dyDescent="0.25">
      <c r="A65" s="7" t="s">
        <v>16</v>
      </c>
      <c r="B65" s="3">
        <f>1045+300+300+785+100+100+400+150</f>
        <v>3180</v>
      </c>
      <c r="C65" s="3">
        <v>2880</v>
      </c>
      <c r="D65" s="7">
        <v>2000</v>
      </c>
      <c r="E65" s="7">
        <v>2000</v>
      </c>
      <c r="F65" s="3">
        <v>2000</v>
      </c>
    </row>
    <row r="66" spans="1:9" x14ac:dyDescent="0.25">
      <c r="A66" s="7" t="s">
        <v>30</v>
      </c>
      <c r="B66" s="3">
        <v>18.25</v>
      </c>
      <c r="C66" s="3">
        <v>26.45</v>
      </c>
      <c r="D66" s="23">
        <v>20</v>
      </c>
      <c r="E66" s="23">
        <v>20</v>
      </c>
      <c r="F66" s="3">
        <v>20</v>
      </c>
    </row>
    <row r="67" spans="1:9" x14ac:dyDescent="0.25">
      <c r="A67" s="7" t="s">
        <v>13</v>
      </c>
      <c r="B67" s="3">
        <f>3780+10</f>
        <v>3790</v>
      </c>
      <c r="C67" s="3">
        <v>10</v>
      </c>
      <c r="D67" s="23">
        <v>10</v>
      </c>
      <c r="E67" s="23">
        <v>10</v>
      </c>
      <c r="F67" s="24">
        <v>10</v>
      </c>
      <c r="G67" s="11"/>
    </row>
    <row r="68" spans="1:9" x14ac:dyDescent="0.25">
      <c r="A68" s="7" t="s">
        <v>31</v>
      </c>
      <c r="B68" s="3">
        <v>32028</v>
      </c>
      <c r="C68" s="3">
        <v>34587</v>
      </c>
      <c r="D68" s="29">
        <f>D58-2030</f>
        <v>34837</v>
      </c>
      <c r="E68" s="25">
        <v>35387</v>
      </c>
      <c r="F68" s="29">
        <v>35942</v>
      </c>
      <c r="G68" s="11" t="s">
        <v>54</v>
      </c>
      <c r="I68" s="28" t="s">
        <v>56</v>
      </c>
    </row>
    <row r="69" spans="1:9" x14ac:dyDescent="0.25">
      <c r="A69" s="8" t="s">
        <v>11</v>
      </c>
      <c r="B69" s="8">
        <f>SUM(B63:B68)</f>
        <v>39016.25</v>
      </c>
      <c r="C69" s="20">
        <f>SUM(C62:C68)</f>
        <v>45420.2</v>
      </c>
      <c r="D69" s="20">
        <f>SUM(D62:D68)</f>
        <v>36867</v>
      </c>
      <c r="E69" s="20">
        <f>SUM(E62:E68)</f>
        <v>37567</v>
      </c>
      <c r="F69" s="20">
        <f>SUM(F62:F68)</f>
        <v>37972</v>
      </c>
    </row>
    <row r="75" spans="1:9" x14ac:dyDescent="0.25">
      <c r="A75" s="11"/>
    </row>
    <row r="76" spans="1:9" x14ac:dyDescent="0.25">
      <c r="A76" s="11"/>
    </row>
    <row r="77" spans="1:9" x14ac:dyDescent="0.25">
      <c r="A77" s="11"/>
    </row>
  </sheetData>
  <pageMargins left="0.11811023622047245" right="0.11811023622047245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cp:lastPrinted>2019-02-05T14:19:54Z</cp:lastPrinted>
  <dcterms:created xsi:type="dcterms:W3CDTF">2014-11-06T10:53:16Z</dcterms:created>
  <dcterms:modified xsi:type="dcterms:W3CDTF">2019-06-27T10:38:26Z</dcterms:modified>
</cp:coreProperties>
</file>