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ocuments\B stone back up Feb 2018\Finance 2017 2018\2018 19 budget settin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0" i="1"/>
  <c r="G44" i="1"/>
  <c r="G34" i="1"/>
  <c r="G25" i="1"/>
  <c r="G18" i="1"/>
  <c r="D66" i="1"/>
  <c r="D64" i="1"/>
  <c r="D55" i="1"/>
  <c r="D52" i="1"/>
  <c r="D43" i="1"/>
  <c r="D42" i="1"/>
  <c r="D41" i="1"/>
  <c r="D40" i="1"/>
  <c r="D32" i="1"/>
  <c r="D30" i="1"/>
  <c r="D24" i="1"/>
  <c r="D23" i="1"/>
  <c r="D22" i="1"/>
  <c r="D21" i="1"/>
  <c r="D15" i="1"/>
  <c r="D13" i="1"/>
  <c r="D12" i="1"/>
  <c r="D11" i="1"/>
  <c r="D8" i="1"/>
  <c r="D7" i="1"/>
  <c r="G57" i="1" l="1"/>
  <c r="F69" i="1"/>
  <c r="F57" i="1"/>
  <c r="F53" i="1"/>
  <c r="F50" i="1"/>
  <c r="F42" i="1"/>
  <c r="F44" i="1"/>
  <c r="F34" i="1"/>
  <c r="F25" i="1"/>
  <c r="F24" i="1"/>
  <c r="F18" i="1"/>
  <c r="G68" i="1" l="1"/>
  <c r="G69" i="1" s="1"/>
  <c r="D69" i="1"/>
  <c r="D53" i="1"/>
  <c r="D50" i="1"/>
  <c r="D44" i="1"/>
  <c r="D34" i="1"/>
  <c r="D18" i="1"/>
  <c r="D25" i="1" l="1"/>
  <c r="D57" i="1" s="1"/>
  <c r="E53" i="1" l="1"/>
  <c r="E50" i="1"/>
  <c r="E34" i="1"/>
  <c r="E18" i="1"/>
  <c r="B31" i="1"/>
  <c r="B30" i="1"/>
  <c r="B34" i="1" s="1"/>
  <c r="B24" i="1"/>
  <c r="B22" i="1"/>
  <c r="B13" i="1"/>
  <c r="B11" i="1"/>
  <c r="B9" i="1"/>
  <c r="B8" i="1"/>
  <c r="B18" i="1" s="1"/>
  <c r="B25" i="1" l="1"/>
  <c r="E44" i="1"/>
  <c r="E25" i="1"/>
  <c r="E57" i="1" l="1"/>
  <c r="E68" i="1" s="1"/>
  <c r="E69" i="1" l="1"/>
  <c r="C69" i="1"/>
  <c r="C53" i="1"/>
  <c r="C50" i="1"/>
  <c r="C44" i="1"/>
  <c r="C34" i="1"/>
  <c r="C25" i="1"/>
  <c r="C18" i="1"/>
  <c r="C57" i="1" l="1"/>
</calcChain>
</file>

<file path=xl/sharedStrings.xml><?xml version="1.0" encoding="utf-8"?>
<sst xmlns="http://schemas.openxmlformats.org/spreadsheetml/2006/main" count="77" uniqueCount="60">
  <si>
    <t>Item</t>
  </si>
  <si>
    <t>Administration</t>
  </si>
  <si>
    <t>Clerk's Salary</t>
  </si>
  <si>
    <t>Admin.</t>
  </si>
  <si>
    <t>Newsletter</t>
  </si>
  <si>
    <t>Insurance</t>
  </si>
  <si>
    <t>Audits</t>
  </si>
  <si>
    <t>Aff. Fees</t>
  </si>
  <si>
    <t>Hall Hire</t>
  </si>
  <si>
    <t>Data Prot. &amp; CC.</t>
  </si>
  <si>
    <t>Training</t>
  </si>
  <si>
    <t>Sub Totals</t>
  </si>
  <si>
    <t>Grass Cutting</t>
  </si>
  <si>
    <t>Recreation Ground</t>
  </si>
  <si>
    <t>Brook Village Green</t>
  </si>
  <si>
    <t>Amenity Areas</t>
  </si>
  <si>
    <t>Parish Cemetery</t>
  </si>
  <si>
    <t>General Maintenance</t>
  </si>
  <si>
    <t>Brook/B`Stone Streams</t>
  </si>
  <si>
    <t>Parish Litter Warden</t>
  </si>
  <si>
    <t>Seats/Notice Boards</t>
  </si>
  <si>
    <t>Toilets</t>
  </si>
  <si>
    <t>Bus Shelters</t>
  </si>
  <si>
    <t>Trees /Maintenance</t>
  </si>
  <si>
    <t>Willses Corner</t>
  </si>
  <si>
    <t>Ashley W.Copse/Verges</t>
  </si>
  <si>
    <t>B`stone Stream/Pound</t>
  </si>
  <si>
    <t>Other Items</t>
  </si>
  <si>
    <t>Sub totals</t>
  </si>
  <si>
    <t>TOTALS</t>
  </si>
  <si>
    <t>Bank Interest</t>
  </si>
  <si>
    <t>Neighbourhhod Plan</t>
  </si>
  <si>
    <t>Precept</t>
  </si>
  <si>
    <t>Revenue Expenditure (Budget/Precept items)</t>
  </si>
  <si>
    <t>Other</t>
  </si>
  <si>
    <t>Income (Budget/Precept Items)</t>
  </si>
  <si>
    <t>Leaflets</t>
  </si>
  <si>
    <t>Website</t>
  </si>
  <si>
    <t>Contingency</t>
  </si>
  <si>
    <t>Donations (incl £2000 wwsc)</t>
  </si>
  <si>
    <t>2015/16 Budget</t>
  </si>
  <si>
    <t>Admin</t>
  </si>
  <si>
    <t>2014/15 Expenditure</t>
  </si>
  <si>
    <t>Expenditure 2014/15</t>
  </si>
  <si>
    <t>2014/15 Income</t>
  </si>
  <si>
    <t>Prov. For Enforcement Officer</t>
  </si>
  <si>
    <t>2015/16 Expenditure</t>
  </si>
  <si>
    <t>Budget for 2017/18</t>
  </si>
  <si>
    <t>Predicted exp. For 2017/18</t>
  </si>
  <si>
    <t>Draft Budget for 2018/19</t>
  </si>
  <si>
    <t>Toilet Grant</t>
  </si>
  <si>
    <t>Exp. for 2016/17</t>
  </si>
  <si>
    <t>Exp for 2016/17</t>
  </si>
  <si>
    <t>Income 2016/17</t>
  </si>
  <si>
    <t>Budget 2017/18</t>
  </si>
  <si>
    <t>2015/16 Income</t>
  </si>
  <si>
    <t>Increase of 800</t>
  </si>
  <si>
    <t xml:space="preserve"> = increase of 2.3%</t>
  </si>
  <si>
    <t>Final Draft</t>
  </si>
  <si>
    <t>Budget Setting for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</si>
</sst>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0"/>
  </numFmts>
  <fonts count="7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4" fillId="0" borderId="0" xfId="0" applyNumberFormat="1" applyFont="1"/>
    <xf numFmtId="2" fontId="4" fillId="0" borderId="0" xfId="0" applyNumberFormat="1" applyFont="1" applyAlignment="1">
      <alignment horizontal="left"/>
    </xf>
    <xf numFmtId="2" fontId="0" fillId="0" borderId="0" xfId="0" applyNumberFormat="1"/>
    <xf numFmtId="2" fontId="2" fillId="0" borderId="2" xfId="0" applyNumberFormat="1" applyFont="1" applyBorder="1"/>
    <xf numFmtId="2" fontId="2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0" xfId="0" applyFont="1"/>
    <xf numFmtId="17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1" fontId="2" fillId="0" borderId="1" xfId="0" applyNumberFormat="1" applyFont="1" applyBorder="1"/>
    <xf numFmtId="1" fontId="0" fillId="2" borderId="1" xfId="0" applyNumberFormat="1" applyFill="1" applyBorder="1"/>
    <xf numFmtId="1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Border="1"/>
    <xf numFmtId="165" fontId="0" fillId="0" borderId="1" xfId="0" applyNumberFormat="1" applyBorder="1"/>
    <xf numFmtId="2" fontId="0" fillId="2" borderId="1" xfId="0" applyNumberFormat="1" applyFill="1" applyBorder="1"/>
    <xf numFmtId="1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52" workbookViewId="0">
      <selection activeCell="A72" sqref="A72"/>
    </sheetView>
  </sheetViews>
  <sheetFormatPr defaultRowHeight="15" x14ac:dyDescent="0.25"/>
  <cols>
    <col min="1" max="1" width="21.7109375" customWidth="1"/>
    <col min="2" max="2" width="15.42578125" customWidth="1"/>
    <col min="3" max="3" width="18.7109375" customWidth="1"/>
    <col min="4" max="4" width="14.7109375" customWidth="1"/>
    <col min="5" max="5" width="16.7109375" customWidth="1"/>
    <col min="6" max="6" width="16.42578125" customWidth="1"/>
    <col min="7" max="7" width="15.28515625" customWidth="1"/>
    <col min="8" max="8" width="23" customWidth="1"/>
  </cols>
  <sheetData>
    <row r="1" spans="1:8" ht="18" x14ac:dyDescent="0.25">
      <c r="A1" s="18" t="s">
        <v>59</v>
      </c>
      <c r="B1" s="18"/>
    </row>
    <row r="2" spans="1:8" ht="23.25" x14ac:dyDescent="0.35">
      <c r="A2" s="19" t="s">
        <v>58</v>
      </c>
      <c r="B2" s="19"/>
    </row>
    <row r="3" spans="1:8" ht="4.5" customHeight="1" x14ac:dyDescent="0.25"/>
    <row r="4" spans="1:8" ht="18" x14ac:dyDescent="0.25">
      <c r="A4" s="1" t="s">
        <v>33</v>
      </c>
      <c r="B4" s="1"/>
    </row>
    <row r="5" spans="1:8" ht="32.25" customHeight="1" x14ac:dyDescent="0.25">
      <c r="A5" s="2" t="s">
        <v>0</v>
      </c>
      <c r="B5" s="2" t="s">
        <v>42</v>
      </c>
      <c r="C5" s="2" t="s">
        <v>46</v>
      </c>
      <c r="D5" s="2" t="s">
        <v>51</v>
      </c>
      <c r="E5" s="2" t="s">
        <v>47</v>
      </c>
      <c r="F5" s="24" t="s">
        <v>48</v>
      </c>
      <c r="G5" s="24" t="s">
        <v>49</v>
      </c>
    </row>
    <row r="6" spans="1:8" x14ac:dyDescent="0.25">
      <c r="A6" s="4" t="s">
        <v>1</v>
      </c>
      <c r="B6" s="4"/>
      <c r="C6" s="5"/>
      <c r="D6" s="5"/>
      <c r="E6" s="3"/>
      <c r="F6" s="3"/>
      <c r="G6" s="3"/>
    </row>
    <row r="7" spans="1:8" x14ac:dyDescent="0.25">
      <c r="A7" s="6" t="s">
        <v>2</v>
      </c>
      <c r="B7" s="3">
        <v>7191.68</v>
      </c>
      <c r="C7" s="6">
        <v>9465.9500000000007</v>
      </c>
      <c r="D7" s="3">
        <f>763.77+79.05+778.66+778.66+92.13+778.66+778.66+778.66+778.66+92.13+778.66+778.66+94.22+785.76+785.76+785.76</f>
        <v>9707.86</v>
      </c>
      <c r="E7" s="3">
        <v>10100</v>
      </c>
      <c r="F7" s="3">
        <v>10100</v>
      </c>
      <c r="G7" s="3">
        <v>10300</v>
      </c>
      <c r="H7" s="11"/>
    </row>
    <row r="8" spans="1:8" x14ac:dyDescent="0.25">
      <c r="A8" s="6" t="s">
        <v>3</v>
      </c>
      <c r="B8" s="3">
        <f>63.95+48.18+167.5+44.36+277.55+56.5+20+33+53+28.99+785.73+60+7.54</f>
        <v>1646.3</v>
      </c>
      <c r="C8" s="6">
        <v>372.54</v>
      </c>
      <c r="D8" s="3">
        <f>16.24+122.03+20.51+59.58+76.63+18.5+76.44+36+84.99+46.8+102.9-122</f>
        <v>538.62</v>
      </c>
      <c r="E8" s="3">
        <v>1000</v>
      </c>
      <c r="F8" s="3">
        <v>1000</v>
      </c>
      <c r="G8" s="3">
        <v>800</v>
      </c>
    </row>
    <row r="9" spans="1:8" x14ac:dyDescent="0.25">
      <c r="A9" s="6" t="s">
        <v>4</v>
      </c>
      <c r="B9" s="3">
        <f>240+34</f>
        <v>274</v>
      </c>
      <c r="C9" s="6">
        <v>522</v>
      </c>
      <c r="D9" s="3"/>
      <c r="E9" s="3">
        <v>650</v>
      </c>
      <c r="F9" s="3">
        <v>650</v>
      </c>
      <c r="G9" s="3">
        <v>300</v>
      </c>
    </row>
    <row r="10" spans="1:8" x14ac:dyDescent="0.25">
      <c r="A10" s="6" t="s">
        <v>5</v>
      </c>
      <c r="B10" s="3">
        <v>1248.5</v>
      </c>
      <c r="C10" s="6">
        <v>1074.96</v>
      </c>
      <c r="D10" s="3">
        <v>886.16</v>
      </c>
      <c r="E10" s="3">
        <v>1200</v>
      </c>
      <c r="F10" s="3">
        <v>921.15</v>
      </c>
      <c r="G10" s="3">
        <v>1000</v>
      </c>
    </row>
    <row r="11" spans="1:8" x14ac:dyDescent="0.25">
      <c r="A11" s="6" t="s">
        <v>6</v>
      </c>
      <c r="B11" s="3">
        <f>198+200</f>
        <v>398</v>
      </c>
      <c r="C11" s="6">
        <v>300</v>
      </c>
      <c r="D11" s="3">
        <f>125+200</f>
        <v>325</v>
      </c>
      <c r="E11" s="3">
        <v>400</v>
      </c>
      <c r="F11" s="3">
        <v>304</v>
      </c>
      <c r="G11" s="3">
        <v>400</v>
      </c>
    </row>
    <row r="12" spans="1:8" x14ac:dyDescent="0.25">
      <c r="A12" s="6" t="s">
        <v>7</v>
      </c>
      <c r="B12" s="3">
        <v>319.08999999999997</v>
      </c>
      <c r="C12" s="6">
        <v>452.52</v>
      </c>
      <c r="D12" s="3">
        <f>6+121+301.49</f>
        <v>428.49</v>
      </c>
      <c r="E12" s="3">
        <v>450</v>
      </c>
      <c r="F12" s="3">
        <v>450</v>
      </c>
      <c r="G12" s="3">
        <v>450</v>
      </c>
    </row>
    <row r="13" spans="1:8" x14ac:dyDescent="0.25">
      <c r="A13" s="6" t="s">
        <v>8</v>
      </c>
      <c r="B13" s="3">
        <f>44+36+48</f>
        <v>128</v>
      </c>
      <c r="C13" s="6">
        <v>126</v>
      </c>
      <c r="D13" s="3">
        <f>42+70+15+42</f>
        <v>169</v>
      </c>
      <c r="E13" s="3">
        <v>250</v>
      </c>
      <c r="F13" s="3">
        <v>250</v>
      </c>
      <c r="G13" s="3">
        <v>250</v>
      </c>
    </row>
    <row r="14" spans="1:8" x14ac:dyDescent="0.25">
      <c r="A14" s="6" t="s">
        <v>9</v>
      </c>
      <c r="B14" s="3"/>
      <c r="C14" s="6">
        <v>35</v>
      </c>
      <c r="D14" s="3">
        <v>35</v>
      </c>
      <c r="E14" s="3">
        <v>35</v>
      </c>
      <c r="F14" s="3">
        <v>35</v>
      </c>
      <c r="G14" s="3">
        <v>35</v>
      </c>
    </row>
    <row r="15" spans="1:8" x14ac:dyDescent="0.25">
      <c r="A15" s="6" t="s">
        <v>10</v>
      </c>
      <c r="B15" s="3">
        <v>50</v>
      </c>
      <c r="C15" s="6">
        <v>221.72</v>
      </c>
      <c r="D15" s="3">
        <f>70</f>
        <v>70</v>
      </c>
      <c r="E15" s="3">
        <v>300</v>
      </c>
      <c r="F15" s="3">
        <v>100</v>
      </c>
      <c r="G15" s="3">
        <v>200</v>
      </c>
    </row>
    <row r="16" spans="1:8" x14ac:dyDescent="0.25">
      <c r="A16" s="6" t="s">
        <v>45</v>
      </c>
      <c r="B16" s="3"/>
      <c r="C16" s="6"/>
      <c r="D16" s="3"/>
      <c r="E16" s="3">
        <v>0</v>
      </c>
      <c r="F16" s="3">
        <v>240</v>
      </c>
      <c r="G16" s="3">
        <v>550</v>
      </c>
    </row>
    <row r="17" spans="1:7" x14ac:dyDescent="0.25">
      <c r="A17" s="6" t="s">
        <v>34</v>
      </c>
      <c r="B17" s="3"/>
      <c r="C17" s="6">
        <v>330</v>
      </c>
      <c r="D17" s="3">
        <v>98.23</v>
      </c>
      <c r="E17" s="3">
        <v>500</v>
      </c>
      <c r="F17" s="3">
        <v>200</v>
      </c>
      <c r="G17" s="3">
        <v>200</v>
      </c>
    </row>
    <row r="18" spans="1:7" x14ac:dyDescent="0.25">
      <c r="A18" s="8" t="s">
        <v>11</v>
      </c>
      <c r="B18" s="8">
        <f t="shared" ref="B18:G18" si="0">SUM(B7:B17)</f>
        <v>11255.57</v>
      </c>
      <c r="C18" s="8">
        <f t="shared" si="0"/>
        <v>12900.69</v>
      </c>
      <c r="D18" s="8">
        <f t="shared" si="0"/>
        <v>12258.36</v>
      </c>
      <c r="E18" s="20">
        <f t="shared" si="0"/>
        <v>14885</v>
      </c>
      <c r="F18" s="20">
        <f t="shared" si="0"/>
        <v>14250.15</v>
      </c>
      <c r="G18" s="20">
        <f t="shared" si="0"/>
        <v>14485</v>
      </c>
    </row>
    <row r="19" spans="1:7" x14ac:dyDescent="0.25">
      <c r="A19" s="6"/>
      <c r="B19" s="6"/>
      <c r="C19" s="6"/>
      <c r="D19" s="6"/>
      <c r="E19" s="3"/>
      <c r="F19" s="3"/>
      <c r="G19" s="3"/>
    </row>
    <row r="20" spans="1:7" x14ac:dyDescent="0.25">
      <c r="A20" s="8" t="s">
        <v>12</v>
      </c>
      <c r="B20" s="8"/>
      <c r="C20" s="6"/>
      <c r="D20" s="6"/>
      <c r="E20" s="3"/>
      <c r="F20" s="3"/>
      <c r="G20" s="3"/>
    </row>
    <row r="21" spans="1:7" x14ac:dyDescent="0.25">
      <c r="A21" s="6" t="s">
        <v>13</v>
      </c>
      <c r="B21" s="3">
        <v>2102.94</v>
      </c>
      <c r="C21" s="6">
        <v>2450</v>
      </c>
      <c r="D21" s="3">
        <f>350+350+350+350+350+350+175</f>
        <v>2275</v>
      </c>
      <c r="E21" s="7">
        <v>2600</v>
      </c>
      <c r="F21" s="7">
        <v>2275</v>
      </c>
      <c r="G21" s="3">
        <v>2600</v>
      </c>
    </row>
    <row r="22" spans="1:7" x14ac:dyDescent="0.25">
      <c r="A22" s="6" t="s">
        <v>14</v>
      </c>
      <c r="B22" s="3">
        <f>70.3+70.3+70.3+351.5+140.6+140.6+140.6</f>
        <v>984.2</v>
      </c>
      <c r="C22" s="6">
        <v>1127</v>
      </c>
      <c r="D22" s="3">
        <f>161+161+161+161+161+161+80.5</f>
        <v>1046.5</v>
      </c>
      <c r="E22" s="7">
        <v>1200</v>
      </c>
      <c r="F22" s="7">
        <v>1146.5</v>
      </c>
      <c r="G22" s="3">
        <v>1200</v>
      </c>
    </row>
    <row r="23" spans="1:7" x14ac:dyDescent="0.25">
      <c r="A23" s="6" t="s">
        <v>15</v>
      </c>
      <c r="B23" s="3">
        <v>668.78</v>
      </c>
      <c r="C23" s="6">
        <v>784</v>
      </c>
      <c r="D23" s="3">
        <f>112+112+112+112+112+112+56</f>
        <v>728</v>
      </c>
      <c r="E23" s="7">
        <v>832</v>
      </c>
      <c r="F23" s="7">
        <v>728</v>
      </c>
      <c r="G23" s="3">
        <v>832</v>
      </c>
    </row>
    <row r="24" spans="1:7" x14ac:dyDescent="0.25">
      <c r="A24" s="6" t="s">
        <v>16</v>
      </c>
      <c r="B24" s="3">
        <f>31.72+31.72+31.72+158.6+63.44+63.44+63.44</f>
        <v>444.08</v>
      </c>
      <c r="C24" s="6">
        <v>539</v>
      </c>
      <c r="D24" s="3">
        <f>77+77+77+77+77+77+38.5</f>
        <v>500.5</v>
      </c>
      <c r="E24" s="7">
        <v>575</v>
      </c>
      <c r="F24" s="7">
        <f>600.5+25</f>
        <v>625.5</v>
      </c>
      <c r="G24" s="3">
        <v>630</v>
      </c>
    </row>
    <row r="25" spans="1:7" x14ac:dyDescent="0.25">
      <c r="A25" s="8" t="s">
        <v>11</v>
      </c>
      <c r="B25" s="8">
        <f t="shared" ref="B25" si="1">SUM(B21:B24)</f>
        <v>4200</v>
      </c>
      <c r="C25" s="8">
        <f>SUM(C21:C24)</f>
        <v>4900</v>
      </c>
      <c r="D25" s="8">
        <f>SUM(D21:D24)</f>
        <v>4550</v>
      </c>
      <c r="E25" s="14">
        <f>SUM(E21:E24)</f>
        <v>5207</v>
      </c>
      <c r="F25" s="14">
        <f>SUM(F21:F24)</f>
        <v>4775</v>
      </c>
      <c r="G25" s="14">
        <f>SUM(G21:G24)</f>
        <v>5262</v>
      </c>
    </row>
    <row r="26" spans="1:7" x14ac:dyDescent="0.25">
      <c r="A26" s="8"/>
      <c r="B26" s="3"/>
      <c r="C26" s="8"/>
      <c r="D26" s="8"/>
      <c r="E26" s="3"/>
      <c r="F26" s="3"/>
      <c r="G26" s="3"/>
    </row>
    <row r="27" spans="1:7" x14ac:dyDescent="0.25">
      <c r="A27" s="8" t="s">
        <v>17</v>
      </c>
      <c r="B27" s="3"/>
      <c r="C27" s="6"/>
      <c r="D27" s="6"/>
      <c r="E27" s="3"/>
      <c r="F27" s="3"/>
      <c r="G27" s="3"/>
    </row>
    <row r="28" spans="1:7" x14ac:dyDescent="0.25">
      <c r="A28" s="6" t="s">
        <v>18</v>
      </c>
      <c r="B28" s="3">
        <v>75</v>
      </c>
      <c r="C28" s="6">
        <v>75</v>
      </c>
      <c r="D28" s="3">
        <v>80</v>
      </c>
      <c r="E28" s="3">
        <v>100</v>
      </c>
      <c r="F28" s="3">
        <v>100</v>
      </c>
      <c r="G28" s="3">
        <v>100</v>
      </c>
    </row>
    <row r="29" spans="1:7" x14ac:dyDescent="0.25">
      <c r="A29" s="6" t="s">
        <v>19</v>
      </c>
      <c r="B29" s="3"/>
      <c r="C29" s="6">
        <v>0</v>
      </c>
      <c r="D29" s="3"/>
      <c r="E29" s="3">
        <v>0</v>
      </c>
      <c r="F29" s="3">
        <v>0</v>
      </c>
      <c r="G29" s="3">
        <v>0</v>
      </c>
    </row>
    <row r="30" spans="1:7" x14ac:dyDescent="0.25">
      <c r="A30" s="6" t="s">
        <v>16</v>
      </c>
      <c r="B30" s="3">
        <f>15.98+12.69+14.95+1100</f>
        <v>1143.6199999999999</v>
      </c>
      <c r="C30" s="6">
        <v>59.66</v>
      </c>
      <c r="D30" s="3">
        <f>7.8+13.2+13+18.4</f>
        <v>52.4</v>
      </c>
      <c r="E30" s="3">
        <v>200</v>
      </c>
      <c r="F30" s="3">
        <v>200</v>
      </c>
      <c r="G30" s="3">
        <v>200</v>
      </c>
    </row>
    <row r="31" spans="1:7" x14ac:dyDescent="0.25">
      <c r="A31" s="6" t="s">
        <v>20</v>
      </c>
      <c r="B31" s="3">
        <f>480+446.04+65</f>
        <v>991.04</v>
      </c>
      <c r="C31" s="6">
        <v>0</v>
      </c>
      <c r="D31" s="3"/>
      <c r="E31" s="3">
        <v>1000</v>
      </c>
      <c r="F31" s="3">
        <v>1000</v>
      </c>
      <c r="G31" s="3">
        <v>1000</v>
      </c>
    </row>
    <row r="32" spans="1:7" x14ac:dyDescent="0.25">
      <c r="A32" s="6" t="s">
        <v>21</v>
      </c>
      <c r="B32" s="3">
        <v>2794.56</v>
      </c>
      <c r="C32" s="6">
        <v>3089.37</v>
      </c>
      <c r="D32" s="3">
        <f>1396.61+224.39+20.48+433.12+224.39+31.74+224.39+224.39+100+224.39+35.49+224.39+224.39+224.39+114.72+105</f>
        <v>4032.2799999999984</v>
      </c>
      <c r="E32" s="3">
        <v>4000</v>
      </c>
      <c r="F32" s="3">
        <v>4000</v>
      </c>
      <c r="G32" s="3">
        <v>4000</v>
      </c>
    </row>
    <row r="33" spans="1:7" x14ac:dyDescent="0.25">
      <c r="A33" s="6" t="s">
        <v>22</v>
      </c>
      <c r="B33" s="3"/>
      <c r="C33" s="6">
        <v>0</v>
      </c>
      <c r="D33" s="3"/>
      <c r="E33" s="3">
        <v>105</v>
      </c>
      <c r="F33" s="3">
        <v>105</v>
      </c>
      <c r="G33" s="3">
        <v>1000</v>
      </c>
    </row>
    <row r="34" spans="1:7" x14ac:dyDescent="0.25">
      <c r="A34" s="8" t="s">
        <v>11</v>
      </c>
      <c r="B34" s="8">
        <f t="shared" ref="B34" si="2">SUM(B28:B33)</f>
        <v>5004.2199999999993</v>
      </c>
      <c r="C34" s="8">
        <f>SUM(C28:C33)</f>
        <v>3224.0299999999997</v>
      </c>
      <c r="D34" s="8">
        <f>SUM(D28:D33)</f>
        <v>4164.6799999999985</v>
      </c>
      <c r="E34" s="20">
        <f>SUM(E28:E33)</f>
        <v>5405</v>
      </c>
      <c r="F34" s="20">
        <f>SUM(F28:F33)</f>
        <v>5405</v>
      </c>
      <c r="G34" s="20">
        <f>SUM(G28:G33)</f>
        <v>6300</v>
      </c>
    </row>
    <row r="35" spans="1:7" x14ac:dyDescent="0.25">
      <c r="A35" s="12"/>
      <c r="B35" s="12"/>
      <c r="C35" s="12"/>
      <c r="D35" s="12"/>
    </row>
    <row r="36" spans="1:7" ht="33.75" customHeight="1" x14ac:dyDescent="0.25">
      <c r="A36" s="13"/>
      <c r="B36" s="13"/>
      <c r="C36" s="13"/>
      <c r="D36" s="13"/>
    </row>
    <row r="37" spans="1:7" ht="21.75" customHeight="1" x14ac:dyDescent="0.25">
      <c r="A37" s="13"/>
      <c r="B37" s="13"/>
      <c r="C37" s="13"/>
      <c r="D37" s="13"/>
    </row>
    <row r="38" spans="1:7" s="16" customFormat="1" ht="32.25" customHeight="1" x14ac:dyDescent="0.25">
      <c r="A38" s="15" t="s">
        <v>0</v>
      </c>
      <c r="B38" s="15" t="s">
        <v>43</v>
      </c>
      <c r="C38" s="15" t="s">
        <v>40</v>
      </c>
      <c r="D38" s="2" t="s">
        <v>52</v>
      </c>
      <c r="E38" s="2" t="s">
        <v>47</v>
      </c>
      <c r="F38" s="24" t="s">
        <v>48</v>
      </c>
      <c r="G38" s="24" t="s">
        <v>49</v>
      </c>
    </row>
    <row r="39" spans="1:7" x14ac:dyDescent="0.25">
      <c r="A39" s="8" t="s">
        <v>23</v>
      </c>
      <c r="B39" s="8"/>
      <c r="C39" s="6"/>
      <c r="D39" s="6"/>
      <c r="E39" s="3"/>
      <c r="F39" s="3"/>
      <c r="G39" s="3"/>
    </row>
    <row r="40" spans="1:7" x14ac:dyDescent="0.25">
      <c r="A40" s="6" t="s">
        <v>24</v>
      </c>
      <c r="B40" s="6">
        <v>1200</v>
      </c>
      <c r="C40" s="6">
        <v>200</v>
      </c>
      <c r="D40" s="3">
        <f>50+50</f>
        <v>100</v>
      </c>
      <c r="E40" s="7">
        <v>320</v>
      </c>
      <c r="F40" s="7">
        <v>320</v>
      </c>
      <c r="G40" s="3">
        <v>320</v>
      </c>
    </row>
    <row r="41" spans="1:7" x14ac:dyDescent="0.25">
      <c r="A41" s="6" t="s">
        <v>25</v>
      </c>
      <c r="B41" s="6"/>
      <c r="C41" s="6">
        <v>550</v>
      </c>
      <c r="D41" s="3">
        <f>200+200</f>
        <v>400</v>
      </c>
      <c r="E41" s="7">
        <v>530</v>
      </c>
      <c r="F41" s="7">
        <v>1270</v>
      </c>
      <c r="G41" s="3">
        <v>530</v>
      </c>
    </row>
    <row r="42" spans="1:7" x14ac:dyDescent="0.25">
      <c r="A42" s="6" t="s">
        <v>26</v>
      </c>
      <c r="B42" s="6">
        <v>250</v>
      </c>
      <c r="C42" s="6">
        <v>0</v>
      </c>
      <c r="D42" s="3">
        <f>100+100</f>
        <v>200</v>
      </c>
      <c r="E42" s="7">
        <v>745</v>
      </c>
      <c r="F42" s="7">
        <f>745+800</f>
        <v>1545</v>
      </c>
      <c r="G42" s="3">
        <v>2000</v>
      </c>
    </row>
    <row r="43" spans="1:7" x14ac:dyDescent="0.25">
      <c r="A43" s="6" t="s">
        <v>14</v>
      </c>
      <c r="B43" s="6"/>
      <c r="C43" s="6">
        <v>200</v>
      </c>
      <c r="D43" s="3">
        <f>50+6.8+50</f>
        <v>106.8</v>
      </c>
      <c r="E43" s="7">
        <v>320</v>
      </c>
      <c r="F43" s="7">
        <v>320</v>
      </c>
      <c r="G43" s="3">
        <v>320</v>
      </c>
    </row>
    <row r="44" spans="1:7" x14ac:dyDescent="0.25">
      <c r="A44" s="8" t="s">
        <v>11</v>
      </c>
      <c r="B44" s="8">
        <v>1450</v>
      </c>
      <c r="C44" s="8">
        <f>SUM(C40:C43)</f>
        <v>950</v>
      </c>
      <c r="D44" s="8">
        <f>SUM(D40:D43)</f>
        <v>806.8</v>
      </c>
      <c r="E44" s="14">
        <f>SUM(E40:E43)</f>
        <v>1915</v>
      </c>
      <c r="F44" s="14">
        <f>SUM(F40:F43)</f>
        <v>3455</v>
      </c>
      <c r="G44" s="14">
        <f>SUM(G40:G43)</f>
        <v>3170</v>
      </c>
    </row>
    <row r="45" spans="1:7" x14ac:dyDescent="0.25">
      <c r="A45" s="8"/>
      <c r="B45" s="8"/>
      <c r="C45" s="8"/>
      <c r="D45" s="8"/>
      <c r="E45" s="3"/>
      <c r="F45" s="3"/>
      <c r="G45" s="3"/>
    </row>
    <row r="46" spans="1:7" x14ac:dyDescent="0.25">
      <c r="A46" s="8" t="s">
        <v>27</v>
      </c>
      <c r="B46" s="8"/>
      <c r="C46" s="8"/>
      <c r="D46" s="8"/>
      <c r="E46" s="3"/>
      <c r="F46" s="3"/>
      <c r="G46" s="3"/>
    </row>
    <row r="47" spans="1:7" x14ac:dyDescent="0.25">
      <c r="A47" s="6" t="s">
        <v>36</v>
      </c>
      <c r="B47" s="6">
        <v>961.5</v>
      </c>
      <c r="C47" s="6">
        <v>0</v>
      </c>
      <c r="D47" s="3"/>
      <c r="E47" s="3">
        <v>0</v>
      </c>
      <c r="F47" s="3">
        <v>0</v>
      </c>
      <c r="G47" s="3">
        <v>0</v>
      </c>
    </row>
    <row r="48" spans="1:7" x14ac:dyDescent="0.25">
      <c r="A48" s="6" t="s">
        <v>37</v>
      </c>
      <c r="B48" s="6">
        <v>64.400000000000006</v>
      </c>
      <c r="C48" s="6">
        <v>310</v>
      </c>
      <c r="D48" s="3">
        <v>206.77</v>
      </c>
      <c r="E48" s="3">
        <v>500</v>
      </c>
      <c r="F48" s="3">
        <v>500</v>
      </c>
      <c r="G48" s="3">
        <v>500</v>
      </c>
    </row>
    <row r="49" spans="1:7" x14ac:dyDescent="0.25">
      <c r="A49" s="6" t="s">
        <v>39</v>
      </c>
      <c r="B49" s="6"/>
      <c r="C49" s="6">
        <v>2650</v>
      </c>
      <c r="D49" s="6">
        <v>1874</v>
      </c>
      <c r="E49" s="3">
        <v>2700</v>
      </c>
      <c r="F49" s="3">
        <v>2700</v>
      </c>
      <c r="G49" s="3">
        <v>2700</v>
      </c>
    </row>
    <row r="50" spans="1:7" x14ac:dyDescent="0.25">
      <c r="A50" s="8" t="s">
        <v>11</v>
      </c>
      <c r="B50" s="8">
        <v>1025.9000000000001</v>
      </c>
      <c r="C50" s="8">
        <f>SUM(C47:C49)</f>
        <v>2960</v>
      </c>
      <c r="D50" s="8">
        <f>SUM(D47:D49)</f>
        <v>2080.77</v>
      </c>
      <c r="E50" s="20">
        <f>SUM(E47:E49)</f>
        <v>3200</v>
      </c>
      <c r="F50" s="20">
        <f>SUM(F47:F49)</f>
        <v>3200</v>
      </c>
      <c r="G50" s="20">
        <f>SUM(G47:G49)</f>
        <v>3200</v>
      </c>
    </row>
    <row r="51" spans="1:7" x14ac:dyDescent="0.25">
      <c r="A51" s="6"/>
      <c r="B51" s="6"/>
      <c r="C51" s="6"/>
      <c r="D51" s="6"/>
      <c r="E51" s="3"/>
      <c r="F51" s="3"/>
      <c r="G51" s="3"/>
    </row>
    <row r="52" spans="1:7" x14ac:dyDescent="0.25">
      <c r="A52" s="6" t="s">
        <v>13</v>
      </c>
      <c r="B52" s="6">
        <v>1117.4299999999998</v>
      </c>
      <c r="C52" s="6">
        <v>120</v>
      </c>
      <c r="D52" s="3">
        <f>198+79.78</f>
        <v>277.77999999999997</v>
      </c>
      <c r="E52" s="3">
        <v>2000</v>
      </c>
      <c r="F52" s="3">
        <v>2000</v>
      </c>
      <c r="G52" s="3">
        <v>2000</v>
      </c>
    </row>
    <row r="53" spans="1:7" x14ac:dyDescent="0.25">
      <c r="A53" s="8" t="s">
        <v>28</v>
      </c>
      <c r="B53" s="8">
        <v>1117.4299999999998</v>
      </c>
      <c r="C53" s="8">
        <f>SUM(C51:C52)</f>
        <v>120</v>
      </c>
      <c r="D53" s="8">
        <f>SUM(D52)</f>
        <v>277.77999999999997</v>
      </c>
      <c r="E53" s="20">
        <f>SUM(E52)</f>
        <v>2000</v>
      </c>
      <c r="F53" s="20">
        <f>SUM(F52)</f>
        <v>2000</v>
      </c>
      <c r="G53" s="20">
        <f>SUM(G52)</f>
        <v>2000</v>
      </c>
    </row>
    <row r="54" spans="1:7" x14ac:dyDescent="0.25">
      <c r="A54" s="8"/>
      <c r="B54" s="8"/>
      <c r="C54" s="8"/>
      <c r="D54" s="8"/>
      <c r="E54" s="3"/>
      <c r="F54" s="3"/>
      <c r="G54" s="3"/>
    </row>
    <row r="55" spans="1:7" s="17" customFormat="1" x14ac:dyDescent="0.25">
      <c r="A55" s="6" t="s">
        <v>38</v>
      </c>
      <c r="B55" s="6">
        <v>352</v>
      </c>
      <c r="C55" s="6">
        <v>853.1</v>
      </c>
      <c r="D55" s="6">
        <f>180+732.75</f>
        <v>912.75</v>
      </c>
      <c r="E55" s="26">
        <v>4000</v>
      </c>
      <c r="F55" s="25">
        <v>4000</v>
      </c>
      <c r="G55" s="25">
        <v>3000</v>
      </c>
    </row>
    <row r="56" spans="1:7" x14ac:dyDescent="0.25">
      <c r="A56" s="8"/>
      <c r="B56" s="8"/>
      <c r="C56" s="8"/>
      <c r="D56" s="8"/>
      <c r="E56" s="3"/>
      <c r="F56" s="3"/>
      <c r="G56" s="7"/>
    </row>
    <row r="57" spans="1:7" x14ac:dyDescent="0.25">
      <c r="A57" s="8" t="s">
        <v>29</v>
      </c>
      <c r="B57" s="8">
        <v>24405.120000000003</v>
      </c>
      <c r="C57" s="8">
        <f>SUM(C18+C25+C34+C44+C50+C53+C55)</f>
        <v>25907.82</v>
      </c>
      <c r="D57" s="8">
        <f>SUM(D18+D25+D34+D44+D50+D53+D55)</f>
        <v>25051.14</v>
      </c>
      <c r="E57" s="8">
        <f>SUM(E18+E25+E34+E44+E50+E53+E55)</f>
        <v>36612</v>
      </c>
      <c r="F57" s="8">
        <f>SUM(F18+F25+F34+F44+F50+F53+F55)</f>
        <v>37085.15</v>
      </c>
      <c r="G57" s="8">
        <f>SUM(G18+G25+G34+G44+G50+G53+G55)</f>
        <v>37417</v>
      </c>
    </row>
    <row r="58" spans="1:7" x14ac:dyDescent="0.25">
      <c r="A58" s="9"/>
      <c r="B58" s="9"/>
      <c r="C58" s="10"/>
      <c r="D58" s="10"/>
    </row>
    <row r="59" spans="1:7" ht="18" x14ac:dyDescent="0.25">
      <c r="A59" s="1" t="s">
        <v>35</v>
      </c>
      <c r="B59" s="1"/>
    </row>
    <row r="60" spans="1:7" ht="30" x14ac:dyDescent="0.25">
      <c r="A60" s="2" t="s">
        <v>0</v>
      </c>
      <c r="B60" s="2" t="s">
        <v>44</v>
      </c>
      <c r="C60" s="2" t="s">
        <v>55</v>
      </c>
      <c r="D60" s="2" t="s">
        <v>53</v>
      </c>
      <c r="E60" s="3" t="s">
        <v>54</v>
      </c>
      <c r="F60" s="24" t="s">
        <v>48</v>
      </c>
      <c r="G60" s="24" t="s">
        <v>49</v>
      </c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5" t="s">
        <v>41</v>
      </c>
      <c r="B62" s="3">
        <v>0</v>
      </c>
      <c r="C62" s="5">
        <v>210</v>
      </c>
      <c r="D62" s="5">
        <v>0</v>
      </c>
      <c r="E62" s="3">
        <v>0</v>
      </c>
      <c r="F62" s="3">
        <v>0</v>
      </c>
      <c r="G62" s="3">
        <v>0</v>
      </c>
    </row>
    <row r="63" spans="1:7" x14ac:dyDescent="0.25">
      <c r="A63" s="5" t="s">
        <v>50</v>
      </c>
      <c r="B63" s="3"/>
      <c r="C63" s="5"/>
      <c r="D63" s="5"/>
      <c r="E63" s="3"/>
      <c r="F63" s="3">
        <v>6916.75</v>
      </c>
      <c r="G63" s="3">
        <v>0</v>
      </c>
    </row>
    <row r="64" spans="1:7" x14ac:dyDescent="0.25">
      <c r="A64" s="7" t="s">
        <v>16</v>
      </c>
      <c r="B64" s="3">
        <v>2375</v>
      </c>
      <c r="C64" s="6">
        <v>1295</v>
      </c>
      <c r="D64" s="3">
        <f>1045+300+300+785+100+100+400+150</f>
        <v>3180</v>
      </c>
      <c r="E64" s="3">
        <v>2000</v>
      </c>
      <c r="F64" s="3">
        <v>2000</v>
      </c>
      <c r="G64" s="7">
        <v>2000</v>
      </c>
    </row>
    <row r="65" spans="1:10" x14ac:dyDescent="0.25">
      <c r="A65" s="7" t="s">
        <v>30</v>
      </c>
      <c r="B65" s="3">
        <v>19.2</v>
      </c>
      <c r="C65" s="6">
        <v>12.79</v>
      </c>
      <c r="D65" s="3">
        <v>18.25</v>
      </c>
      <c r="E65" s="3">
        <v>15</v>
      </c>
      <c r="F65" s="3">
        <v>15</v>
      </c>
      <c r="G65" s="27">
        <v>20</v>
      </c>
    </row>
    <row r="66" spans="1:10" x14ac:dyDescent="0.25">
      <c r="A66" s="7" t="s">
        <v>13</v>
      </c>
      <c r="B66" s="3">
        <v>0</v>
      </c>
      <c r="C66" s="6">
        <v>10</v>
      </c>
      <c r="D66" s="3">
        <f>3780+10</f>
        <v>3790</v>
      </c>
      <c r="E66" s="3">
        <v>10</v>
      </c>
      <c r="F66" s="3">
        <v>10</v>
      </c>
      <c r="G66" s="27">
        <v>10</v>
      </c>
      <c r="I66" s="23"/>
      <c r="J66" s="11"/>
    </row>
    <row r="67" spans="1:10" x14ac:dyDescent="0.25">
      <c r="A67" s="7" t="s">
        <v>31</v>
      </c>
      <c r="B67" s="3">
        <v>693</v>
      </c>
      <c r="C67" s="6">
        <v>0</v>
      </c>
      <c r="D67" s="3">
        <v>0</v>
      </c>
      <c r="E67" s="3">
        <v>0</v>
      </c>
      <c r="F67" s="3">
        <v>0</v>
      </c>
      <c r="G67" s="28"/>
      <c r="H67" s="11"/>
    </row>
    <row r="68" spans="1:10" x14ac:dyDescent="0.25">
      <c r="A68" s="7" t="s">
        <v>32</v>
      </c>
      <c r="B68" s="6">
        <v>28315</v>
      </c>
      <c r="C68" s="6">
        <v>29731</v>
      </c>
      <c r="D68" s="3">
        <v>32028</v>
      </c>
      <c r="E68" s="22">
        <f>E57-E62-E64-E65-E66-E67</f>
        <v>34587</v>
      </c>
      <c r="F68" s="30">
        <v>34587</v>
      </c>
      <c r="G68" s="29">
        <f>G57-2030</f>
        <v>35387</v>
      </c>
      <c r="H68" t="s">
        <v>56</v>
      </c>
      <c r="I68" s="11"/>
    </row>
    <row r="69" spans="1:10" x14ac:dyDescent="0.25">
      <c r="A69" s="8" t="s">
        <v>11</v>
      </c>
      <c r="B69" s="8">
        <v>31402.2</v>
      </c>
      <c r="C69" s="8">
        <f>SUM(C64:C68)</f>
        <v>31048.79</v>
      </c>
      <c r="D69" s="8">
        <f>SUM(D62:D68)</f>
        <v>39016.25</v>
      </c>
      <c r="E69" s="21">
        <f t="shared" ref="E69" si="3">SUM(E64:E68)</f>
        <v>36612</v>
      </c>
      <c r="F69" s="21">
        <f>SUM(F61:F68)</f>
        <v>43528.75</v>
      </c>
      <c r="G69" s="21">
        <f>SUM(G61:G68)</f>
        <v>37417</v>
      </c>
      <c r="H69" t="s">
        <v>57</v>
      </c>
    </row>
    <row r="75" spans="1:10" x14ac:dyDescent="0.25">
      <c r="A75" s="11"/>
    </row>
    <row r="76" spans="1:10" x14ac:dyDescent="0.25">
      <c r="A76" s="11"/>
    </row>
    <row r="77" spans="1:10" x14ac:dyDescent="0.25">
      <c r="A77" s="11"/>
    </row>
  </sheetData>
  <pageMargins left="0.11811023622047245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2018-01-03T14:58:28Z</cp:lastPrinted>
  <dcterms:created xsi:type="dcterms:W3CDTF">2014-11-06T10:53:16Z</dcterms:created>
  <dcterms:modified xsi:type="dcterms:W3CDTF">2018-02-28T15:39:55Z</dcterms:modified>
</cp:coreProperties>
</file>