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ocuments\Bstone pc Sept 2014\FINANCE 2014 15\"/>
    </mc:Choice>
  </mc:AlternateContent>
  <bookViews>
    <workbookView xWindow="0" yWindow="0" windowWidth="20490" windowHeight="7755"/>
  </bookViews>
  <sheets>
    <sheet name="Sheet1" sheetId="1" r:id="rId1"/>
  </sheets>
  <calcPr calcId="152511" iterate="1" iterateCount="1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92" i="1"/>
  <c r="D79" i="1"/>
  <c r="C62" i="1" l="1"/>
  <c r="C31" i="1"/>
  <c r="C51" i="1"/>
  <c r="C39" i="1"/>
  <c r="C42" i="1"/>
  <c r="C41" i="1"/>
  <c r="C40" i="1"/>
  <c r="C46" i="1"/>
  <c r="C30" i="1"/>
  <c r="C13" i="1"/>
  <c r="C11" i="1"/>
  <c r="C9" i="1"/>
  <c r="C10" i="1"/>
  <c r="C43" i="1" l="1"/>
  <c r="F67" i="1" l="1"/>
  <c r="F52" i="1"/>
  <c r="F49" i="1"/>
  <c r="F43" i="1"/>
  <c r="F33" i="1"/>
  <c r="F24" i="1"/>
  <c r="F17" i="1"/>
  <c r="F56" i="1" l="1"/>
  <c r="F69" i="1" s="1"/>
  <c r="B79" i="1" l="1"/>
  <c r="D82" i="1"/>
  <c r="E76" i="1"/>
  <c r="E77" i="1"/>
  <c r="E78" i="1"/>
  <c r="E75" i="1"/>
  <c r="E81" i="1"/>
  <c r="E80" i="1"/>
  <c r="C82" i="1"/>
  <c r="E8" i="1"/>
  <c r="D63" i="1"/>
  <c r="E63" i="1" s="1"/>
  <c r="E64" i="1"/>
  <c r="E65" i="1"/>
  <c r="E66" i="1"/>
  <c r="E62" i="1"/>
  <c r="C67" i="1"/>
  <c r="D89" i="1" s="1"/>
  <c r="E51" i="1"/>
  <c r="E48" i="1"/>
  <c r="E46" i="1"/>
  <c r="E40" i="1"/>
  <c r="E41" i="1"/>
  <c r="E42" i="1"/>
  <c r="E39" i="1"/>
  <c r="D29" i="1"/>
  <c r="E29" i="1" s="1"/>
  <c r="E27" i="1"/>
  <c r="E23" i="1"/>
  <c r="E28" i="1"/>
  <c r="E30" i="1"/>
  <c r="E31" i="1"/>
  <c r="E32" i="1"/>
  <c r="E79" i="1" l="1"/>
  <c r="E82" i="1" s="1"/>
  <c r="D97" i="1" s="1"/>
  <c r="B82" i="1"/>
  <c r="D20" i="1" l="1"/>
  <c r="E20" i="1" s="1"/>
  <c r="E22" i="1" l="1"/>
  <c r="E15" i="1"/>
  <c r="E21" i="1"/>
  <c r="C24" i="1"/>
  <c r="E10" i="1"/>
  <c r="E9" i="1"/>
  <c r="E11" i="1"/>
  <c r="E12" i="1"/>
  <c r="E13" i="1"/>
  <c r="E14" i="1"/>
  <c r="E16" i="1"/>
  <c r="D7" i="1"/>
  <c r="E7" i="1" s="1"/>
  <c r="D67" i="1"/>
  <c r="D99" i="1" s="1"/>
  <c r="B67" i="1"/>
  <c r="E67" i="1"/>
  <c r="E52" i="1"/>
  <c r="D52" i="1"/>
  <c r="C52" i="1"/>
  <c r="B52" i="1"/>
  <c r="E49" i="1"/>
  <c r="D49" i="1"/>
  <c r="C49" i="1"/>
  <c r="B49" i="1"/>
  <c r="E43" i="1"/>
  <c r="D43" i="1"/>
  <c r="B43" i="1"/>
  <c r="E33" i="1"/>
  <c r="D33" i="1"/>
  <c r="B33" i="1"/>
  <c r="B24" i="1"/>
  <c r="B17" i="1"/>
  <c r="D24" i="1" l="1"/>
  <c r="E24" i="1" s="1"/>
  <c r="C17" i="1"/>
  <c r="C33" i="1"/>
  <c r="E17" i="1"/>
  <c r="B56" i="1"/>
  <c r="B69" i="1" s="1"/>
  <c r="D17" i="1"/>
  <c r="E56" i="1" l="1"/>
  <c r="E69" i="1" s="1"/>
  <c r="D56" i="1"/>
  <c r="C56" i="1"/>
  <c r="D69" i="1" l="1"/>
  <c r="D98" i="1"/>
  <c r="D100" i="1" s="1"/>
  <c r="C69" i="1"/>
  <c r="D87" i="1"/>
  <c r="D91" i="1" l="1"/>
</calcChain>
</file>

<file path=xl/comments1.xml><?xml version="1.0" encoding="utf-8"?>
<comments xmlns="http://schemas.openxmlformats.org/spreadsheetml/2006/main">
  <authors>
    <author>sue</author>
  </authors>
  <commentList>
    <comment ref="F70" authorId="0" shapeId="0">
      <text>
        <r>
          <rPr>
            <b/>
            <sz val="9"/>
            <color indexed="81"/>
            <rFont val="Tahoma"/>
            <family val="2"/>
          </rPr>
          <t>sue: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<sst xmlns="http://schemas.openxmlformats.org/spreadsheetml/2006/main" count="115" uniqueCount="92">
  <si>
    <t>Item</t>
  </si>
  <si>
    <t>2014/15 Budget</t>
  </si>
  <si>
    <t>Administration</t>
  </si>
  <si>
    <t>Clerk's Salary</t>
  </si>
  <si>
    <t>Admin.</t>
  </si>
  <si>
    <t>Newsletter</t>
  </si>
  <si>
    <t>Insurance</t>
  </si>
  <si>
    <t>Audits</t>
  </si>
  <si>
    <t>Aff. Fees</t>
  </si>
  <si>
    <t>Hall Hire</t>
  </si>
  <si>
    <t>Data Prot. &amp; CC.</t>
  </si>
  <si>
    <t>Training</t>
  </si>
  <si>
    <t>Sub Totals</t>
  </si>
  <si>
    <t>Grass Cutting</t>
  </si>
  <si>
    <t>Recreation Ground</t>
  </si>
  <si>
    <t>Brook Village Green</t>
  </si>
  <si>
    <t>Amenity Areas</t>
  </si>
  <si>
    <t>Parish Cemetery</t>
  </si>
  <si>
    <t>General Maintenance</t>
  </si>
  <si>
    <t>Brook/B`Stone Streams</t>
  </si>
  <si>
    <t>Parish Litter Warden</t>
  </si>
  <si>
    <t>Seats/Notice Boards</t>
  </si>
  <si>
    <t>Toilets</t>
  </si>
  <si>
    <t>Bus Shelters</t>
  </si>
  <si>
    <t>Trees /Maintenance</t>
  </si>
  <si>
    <t>Willses Corner</t>
  </si>
  <si>
    <t>Ashley W.Copse/Verges</t>
  </si>
  <si>
    <t>B`stone Stream/Pound</t>
  </si>
  <si>
    <t>Other Items</t>
  </si>
  <si>
    <t>Sub totals</t>
  </si>
  <si>
    <t>TOTALS</t>
  </si>
  <si>
    <t>Bank Interest</t>
  </si>
  <si>
    <t>Neighbourhhod Plan</t>
  </si>
  <si>
    <t>Precept</t>
  </si>
  <si>
    <t>Revenue Expenditure (Budget/Precept items)</t>
  </si>
  <si>
    <t>Incl Avices monthly expenses</t>
  </si>
  <si>
    <t>incl gates 1100</t>
  </si>
  <si>
    <t>Other</t>
  </si>
  <si>
    <t>Blanchards consultancy</t>
  </si>
  <si>
    <t>Income (Budget/Precept Items)</t>
  </si>
  <si>
    <t>Balance of Income minus Expenditure for precept/budget figures</t>
  </si>
  <si>
    <t>(surplus)</t>
  </si>
  <si>
    <t>(over budget)</t>
  </si>
  <si>
    <t>Predicted over/underspend</t>
  </si>
  <si>
    <t>2015/16 Budget</t>
  </si>
  <si>
    <t xml:space="preserve">Ring Fenced Expenditure 2014/15 </t>
  </si>
  <si>
    <t>From</t>
  </si>
  <si>
    <t>Replacement of fixed assets</t>
  </si>
  <si>
    <t>Ring fenced amount remaining</t>
  </si>
  <si>
    <t>Play equip. incl skate park</t>
  </si>
  <si>
    <t>?</t>
  </si>
  <si>
    <t>Comments</t>
  </si>
  <si>
    <t>7038 roundabout??</t>
  </si>
  <si>
    <t xml:space="preserve">Rec. Ground </t>
  </si>
  <si>
    <t>c/f to 2014/15</t>
  </si>
  <si>
    <t>Calor Award</t>
  </si>
  <si>
    <t>For Youth</t>
  </si>
  <si>
    <t>N Hood plan</t>
  </si>
  <si>
    <t>Ring fenced amount as of 1st April 2014</t>
  </si>
  <si>
    <t>Locality 6237, IWC 4000</t>
  </si>
  <si>
    <t>WWLP grant for Lifeboat plaque insurance</t>
  </si>
  <si>
    <t>B'stone Library</t>
  </si>
  <si>
    <t>cf to 2014/15</t>
  </si>
  <si>
    <t>Bank Rec:</t>
  </si>
  <si>
    <t>Opening Bank balance 1st April 2014</t>
  </si>
  <si>
    <t>Bank balance</t>
  </si>
  <si>
    <t>Ring Fenced finances</t>
  </si>
  <si>
    <t>Cash Flow check:</t>
  </si>
  <si>
    <t>5000 less computer 329, repair 89, printer 98 and website 290</t>
  </si>
  <si>
    <t>Remaing expenditure until 31st March 2015</t>
  </si>
  <si>
    <t>Remaining Income until 31st March 2015</t>
  </si>
  <si>
    <t>Predicted bank balance 31st March 2015</t>
  </si>
  <si>
    <t>Forecast Income to March 2015</t>
  </si>
  <si>
    <t>Forecast expenditure to March 2015</t>
  </si>
  <si>
    <t>predicted shortfall/surplus</t>
  </si>
  <si>
    <t>This yrs incl gates donation</t>
  </si>
  <si>
    <t>Budget Forecast as of 31st December 2014</t>
  </si>
  <si>
    <t>Expenditure to 31st Dec 2014</t>
  </si>
  <si>
    <t>Income to 31st dec 2014</t>
  </si>
  <si>
    <t>Total Exp. this yr up to 31st Dec 2014(Ring fenced &amp; revenue)(not incl VAT)</t>
  </si>
  <si>
    <t>VAT Expenditure to 31st Dec 2014</t>
  </si>
  <si>
    <t>Total Income this year up to 31st Dec 2014 (Not incl VAT)</t>
  </si>
  <si>
    <t>Total Income from VAT up to 31st Dec 2014</t>
  </si>
  <si>
    <t>Bank balance as of 31st Dec 2014</t>
  </si>
  <si>
    <t>Bank balance 31st Dec 2014 with chqs not yet cashed added</t>
  </si>
  <si>
    <t>0.36 diff??</t>
  </si>
  <si>
    <t>Leaflets</t>
  </si>
  <si>
    <t>Website</t>
  </si>
  <si>
    <t>If put up by 5%</t>
  </si>
  <si>
    <t>In 2015/16 £2500 NP and £2000 for toilet refurbishment need to be added to ring fenced money</t>
  </si>
  <si>
    <t>Contingency</t>
  </si>
  <si>
    <t>Donations (incl £2000 wwsc)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</si>
</sst>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4" fillId="0" borderId="1" xfId="0" applyNumberFormat="1" applyFont="1" applyBorder="1"/>
    <xf numFmtId="2" fontId="5" fillId="0" borderId="0" xfId="0" applyNumberFormat="1" applyFont="1"/>
    <xf numFmtId="2" fontId="5" fillId="0" borderId="0" xfId="0" applyNumberFormat="1" applyFont="1" applyAlignment="1">
      <alignment horizontal="left"/>
    </xf>
    <xf numFmtId="2" fontId="0" fillId="0" borderId="0" xfId="0" applyNumberFormat="1"/>
    <xf numFmtId="2" fontId="0" fillId="0" borderId="2" xfId="0" applyNumberFormat="1" applyFill="1" applyBorder="1" applyAlignment="1">
      <alignment wrapText="1"/>
    </xf>
    <xf numFmtId="2" fontId="0" fillId="0" borderId="2" xfId="0" applyNumberFormat="1" applyBorder="1"/>
    <xf numFmtId="2" fontId="6" fillId="0" borderId="2" xfId="0" applyNumberFormat="1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2" fontId="2" fillId="0" borderId="4" xfId="0" applyNumberFormat="1" applyFont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8" fillId="0" borderId="0" xfId="0" applyFont="1"/>
    <xf numFmtId="0" fontId="7" fillId="0" borderId="1" xfId="0" applyFont="1" applyBorder="1"/>
    <xf numFmtId="2" fontId="7" fillId="0" borderId="1" xfId="0" applyNumberFormat="1" applyFont="1" applyBorder="1"/>
    <xf numFmtId="2" fontId="9" fillId="0" borderId="2" xfId="0" applyNumberFormat="1" applyFont="1" applyBorder="1"/>
    <xf numFmtId="0" fontId="0" fillId="0" borderId="3" xfId="0" applyBorder="1" applyAlignment="1">
      <alignment wrapText="1"/>
    </xf>
    <xf numFmtId="0" fontId="0" fillId="0" borderId="5" xfId="0" applyBorder="1"/>
    <xf numFmtId="2" fontId="0" fillId="0" borderId="6" xfId="0" applyNumberFormat="1" applyBorder="1"/>
    <xf numFmtId="0" fontId="0" fillId="0" borderId="6" xfId="0" applyBorder="1"/>
    <xf numFmtId="0" fontId="7" fillId="0" borderId="6" xfId="0" applyFont="1" applyBorder="1"/>
    <xf numFmtId="2" fontId="7" fillId="0" borderId="6" xfId="0" applyNumberFormat="1" applyFont="1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0" fontId="7" fillId="0" borderId="8" xfId="0" applyFont="1" applyBorder="1"/>
    <xf numFmtId="2" fontId="0" fillId="0" borderId="0" xfId="0" applyNumberFormat="1" applyBorder="1"/>
    <xf numFmtId="2" fontId="0" fillId="0" borderId="5" xfId="0" applyNumberFormat="1" applyBorder="1"/>
    <xf numFmtId="9" fontId="0" fillId="0" borderId="0" xfId="0" applyNumberFormat="1"/>
    <xf numFmtId="2" fontId="0" fillId="0" borderId="9" xfId="0" applyNumberForma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6" xfId="0" applyBorder="1" applyAlignment="1">
      <alignment wrapText="1"/>
    </xf>
    <xf numFmtId="0" fontId="0" fillId="0" borderId="6" xfId="0" applyBorder="1" applyAlignment="1"/>
    <xf numFmtId="0" fontId="0" fillId="2" borderId="0" xfId="0" applyFill="1"/>
    <xf numFmtId="0" fontId="0" fillId="0" borderId="1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"/>
  <sheetViews>
    <sheetView tabSelected="1" topLeftCell="A55" workbookViewId="0">
      <selection activeCell="F68" sqref="F68"/>
    </sheetView>
  </sheetViews>
  <sheetFormatPr defaultRowHeight="15" x14ac:dyDescent="0.25"/>
  <cols>
    <col min="1" max="1" width="21.7109375" customWidth="1"/>
    <col min="2" max="2" width="14.5703125" customWidth="1"/>
    <col min="3" max="3" width="22.7109375" customWidth="1"/>
    <col min="4" max="4" width="21.42578125" customWidth="1"/>
    <col min="5" max="5" width="17.28515625" customWidth="1"/>
    <col min="6" max="6" width="17.5703125" customWidth="1"/>
    <col min="7" max="7" width="14.28515625" customWidth="1"/>
  </cols>
  <sheetData>
    <row r="1" spans="1:8" ht="18" x14ac:dyDescent="0.25">
      <c r="A1" s="1" t="s">
        <v>76</v>
      </c>
    </row>
    <row r="4" spans="1:8" ht="18" x14ac:dyDescent="0.25">
      <c r="A4" s="1" t="s">
        <v>34</v>
      </c>
    </row>
    <row r="5" spans="1:8" ht="32.25" customHeight="1" x14ac:dyDescent="0.25">
      <c r="A5" s="2" t="s">
        <v>0</v>
      </c>
      <c r="B5" s="2" t="s">
        <v>1</v>
      </c>
      <c r="C5" s="2" t="s">
        <v>77</v>
      </c>
      <c r="D5" s="2" t="s">
        <v>73</v>
      </c>
      <c r="E5" s="2" t="s">
        <v>43</v>
      </c>
      <c r="F5" s="2" t="s">
        <v>44</v>
      </c>
      <c r="G5" s="3"/>
      <c r="H5" s="3"/>
    </row>
    <row r="6" spans="1:8" x14ac:dyDescent="0.25">
      <c r="A6" s="5" t="s">
        <v>2</v>
      </c>
      <c r="B6" s="6"/>
      <c r="C6" s="4"/>
      <c r="D6" s="4"/>
      <c r="E6" s="4"/>
      <c r="F6" s="4"/>
    </row>
    <row r="7" spans="1:8" x14ac:dyDescent="0.25">
      <c r="A7" s="7" t="s">
        <v>3</v>
      </c>
      <c r="B7" s="7">
        <v>5004</v>
      </c>
      <c r="C7" s="8">
        <v>4676.74</v>
      </c>
      <c r="D7" s="4">
        <f>2304+(800*7)</f>
        <v>7904</v>
      </c>
      <c r="E7" s="8">
        <f>B7-D7</f>
        <v>-2900</v>
      </c>
      <c r="F7" s="4">
        <v>9647</v>
      </c>
    </row>
    <row r="8" spans="1:8" x14ac:dyDescent="0.25">
      <c r="A8" s="7" t="s">
        <v>4</v>
      </c>
      <c r="B8" s="7">
        <v>700</v>
      </c>
      <c r="C8" s="8">
        <f>547.1+6.98+2764.54-1248.5-198-240-34-44-200-36+67.54-94</f>
        <v>1291.6599999999999</v>
      </c>
      <c r="D8" s="4">
        <v>1400</v>
      </c>
      <c r="E8" s="8">
        <f t="shared" ref="E8:E16" si="0">B8-D8</f>
        <v>-700</v>
      </c>
      <c r="F8" s="4">
        <v>1000</v>
      </c>
      <c r="G8" t="s">
        <v>35</v>
      </c>
    </row>
    <row r="9" spans="1:8" x14ac:dyDescent="0.25">
      <c r="A9" s="7" t="s">
        <v>5</v>
      </c>
      <c r="B9" s="7">
        <v>300</v>
      </c>
      <c r="C9" s="4">
        <f>240+34</f>
        <v>274</v>
      </c>
      <c r="D9" s="4">
        <v>474</v>
      </c>
      <c r="E9" s="8">
        <f t="shared" si="0"/>
        <v>-174</v>
      </c>
      <c r="F9" s="4">
        <v>450</v>
      </c>
    </row>
    <row r="10" spans="1:8" x14ac:dyDescent="0.25">
      <c r="A10" s="7" t="s">
        <v>6</v>
      </c>
      <c r="B10" s="7">
        <v>1400</v>
      </c>
      <c r="C10" s="4">
        <f>1248.5</f>
        <v>1248.5</v>
      </c>
      <c r="D10" s="4">
        <v>1248.5</v>
      </c>
      <c r="E10" s="8">
        <f>B10-D10</f>
        <v>151.5</v>
      </c>
      <c r="F10" s="4">
        <v>1400</v>
      </c>
    </row>
    <row r="11" spans="1:8" x14ac:dyDescent="0.25">
      <c r="A11" s="7" t="s">
        <v>7</v>
      </c>
      <c r="B11" s="7">
        <v>500</v>
      </c>
      <c r="C11" s="4">
        <f>198+200</f>
        <v>398</v>
      </c>
      <c r="D11" s="4">
        <v>398</v>
      </c>
      <c r="E11" s="8">
        <f t="shared" si="0"/>
        <v>102</v>
      </c>
      <c r="F11" s="4">
        <v>450</v>
      </c>
    </row>
    <row r="12" spans="1:8" x14ac:dyDescent="0.25">
      <c r="A12" s="7" t="s">
        <v>8</v>
      </c>
      <c r="B12" s="7">
        <v>236</v>
      </c>
      <c r="C12" s="4"/>
      <c r="D12" s="4">
        <v>236</v>
      </c>
      <c r="E12" s="8">
        <f t="shared" si="0"/>
        <v>0</v>
      </c>
      <c r="F12" s="4">
        <v>236</v>
      </c>
    </row>
    <row r="13" spans="1:8" x14ac:dyDescent="0.25">
      <c r="A13" s="7" t="s">
        <v>9</v>
      </c>
      <c r="B13" s="7">
        <v>15</v>
      </c>
      <c r="C13" s="4">
        <f>44+36</f>
        <v>80</v>
      </c>
      <c r="D13" s="4">
        <v>100</v>
      </c>
      <c r="E13" s="8">
        <f t="shared" si="0"/>
        <v>-85</v>
      </c>
      <c r="F13" s="4">
        <v>200</v>
      </c>
    </row>
    <row r="14" spans="1:8" x14ac:dyDescent="0.25">
      <c r="A14" s="7" t="s">
        <v>10</v>
      </c>
      <c r="B14" s="7">
        <v>35</v>
      </c>
      <c r="C14" s="4">
        <v>35</v>
      </c>
      <c r="D14" s="4">
        <v>35</v>
      </c>
      <c r="E14" s="8">
        <f t="shared" si="0"/>
        <v>0</v>
      </c>
      <c r="F14" s="4">
        <v>35</v>
      </c>
    </row>
    <row r="15" spans="1:8" x14ac:dyDescent="0.25">
      <c r="A15" s="7" t="s">
        <v>11</v>
      </c>
      <c r="B15" s="7">
        <v>350</v>
      </c>
      <c r="C15" s="4"/>
      <c r="D15" s="4">
        <v>200</v>
      </c>
      <c r="E15" s="8">
        <f t="shared" ref="E15" si="1">B15-D15</f>
        <v>150</v>
      </c>
      <c r="F15" s="4">
        <v>350</v>
      </c>
    </row>
    <row r="16" spans="1:8" x14ac:dyDescent="0.25">
      <c r="A16" s="7" t="s">
        <v>37</v>
      </c>
      <c r="B16" s="7">
        <v>0</v>
      </c>
      <c r="C16" s="4">
        <v>352</v>
      </c>
      <c r="D16" s="4">
        <v>352</v>
      </c>
      <c r="E16" s="8">
        <f t="shared" si="0"/>
        <v>-352</v>
      </c>
      <c r="F16" s="4">
        <v>500</v>
      </c>
      <c r="G16" t="s">
        <v>38</v>
      </c>
    </row>
    <row r="17" spans="1:7" x14ac:dyDescent="0.25">
      <c r="A17" s="9" t="s">
        <v>12</v>
      </c>
      <c r="B17" s="9">
        <f t="shared" ref="B17:D17" si="2">SUM(B7:B16)</f>
        <v>8540</v>
      </c>
      <c r="C17" s="9">
        <f t="shared" si="2"/>
        <v>8355.9</v>
      </c>
      <c r="D17" s="9">
        <f t="shared" si="2"/>
        <v>12347.5</v>
      </c>
      <c r="E17" s="9">
        <f>SUM(E7:E16)</f>
        <v>-3807.5</v>
      </c>
      <c r="F17" s="28">
        <f>SUM(F7:F16)</f>
        <v>14268</v>
      </c>
    </row>
    <row r="18" spans="1:7" x14ac:dyDescent="0.25">
      <c r="A18" s="7"/>
      <c r="B18" s="7"/>
      <c r="C18" s="4"/>
      <c r="D18" s="4"/>
      <c r="E18" s="4"/>
      <c r="F18" s="4"/>
    </row>
    <row r="19" spans="1:7" x14ac:dyDescent="0.25">
      <c r="A19" s="9" t="s">
        <v>13</v>
      </c>
      <c r="B19" s="7"/>
      <c r="C19" s="4"/>
      <c r="D19" s="4"/>
      <c r="E19" s="4"/>
      <c r="F19" s="4"/>
    </row>
    <row r="20" spans="1:7" x14ac:dyDescent="0.25">
      <c r="A20" s="7" t="s">
        <v>14</v>
      </c>
      <c r="B20" s="7">
        <v>2102.94</v>
      </c>
      <c r="C20" s="4">
        <v>2102.94</v>
      </c>
      <c r="D20" s="4">
        <f>C20+300.42</f>
        <v>2403.36</v>
      </c>
      <c r="E20" s="8">
        <f>B20-D20</f>
        <v>-300.42000000000007</v>
      </c>
      <c r="F20" s="4">
        <v>2450</v>
      </c>
      <c r="G20" s="43">
        <v>0.5</v>
      </c>
    </row>
    <row r="21" spans="1:7" x14ac:dyDescent="0.25">
      <c r="A21" s="7" t="s">
        <v>15</v>
      </c>
      <c r="B21" s="7">
        <v>984.2</v>
      </c>
      <c r="C21" s="4">
        <v>984.2</v>
      </c>
      <c r="D21" s="4">
        <v>984.2</v>
      </c>
      <c r="E21" s="8">
        <f t="shared" ref="E21:E32" si="3">B21-D21</f>
        <v>0</v>
      </c>
      <c r="F21" s="4">
        <v>1225</v>
      </c>
      <c r="G21" s="43">
        <v>0.25</v>
      </c>
    </row>
    <row r="22" spans="1:7" x14ac:dyDescent="0.25">
      <c r="A22" s="7" t="s">
        <v>16</v>
      </c>
      <c r="B22" s="7">
        <v>668.78</v>
      </c>
      <c r="C22" s="4">
        <v>668.78</v>
      </c>
      <c r="D22" s="4">
        <v>668.78</v>
      </c>
      <c r="E22" s="8">
        <f t="shared" si="3"/>
        <v>0</v>
      </c>
      <c r="F22" s="4">
        <v>735</v>
      </c>
      <c r="G22" s="43">
        <v>0.15</v>
      </c>
    </row>
    <row r="23" spans="1:7" x14ac:dyDescent="0.25">
      <c r="A23" s="7" t="s">
        <v>17</v>
      </c>
      <c r="B23" s="7">
        <v>444.08</v>
      </c>
      <c r="C23" s="4">
        <v>444.08</v>
      </c>
      <c r="D23" s="4">
        <v>444.08</v>
      </c>
      <c r="E23" s="8">
        <f t="shared" si="3"/>
        <v>0</v>
      </c>
      <c r="F23" s="4">
        <v>490</v>
      </c>
      <c r="G23" s="43">
        <v>0.1</v>
      </c>
    </row>
    <row r="24" spans="1:7" x14ac:dyDescent="0.25">
      <c r="A24" s="9" t="s">
        <v>12</v>
      </c>
      <c r="B24" s="9">
        <f>SUM(B20:B23)</f>
        <v>4200</v>
      </c>
      <c r="C24" s="9">
        <f t="shared" ref="C24:D24" si="4">SUM(C20:C23)</f>
        <v>4200</v>
      </c>
      <c r="D24" s="9">
        <f t="shared" si="4"/>
        <v>4500.42</v>
      </c>
      <c r="E24" s="29">
        <f t="shared" si="3"/>
        <v>-300.42000000000007</v>
      </c>
      <c r="F24" s="28">
        <f>SUM(F20:F23)</f>
        <v>4900</v>
      </c>
    </row>
    <row r="25" spans="1:7" x14ac:dyDescent="0.25">
      <c r="A25" s="9"/>
      <c r="B25" s="9"/>
      <c r="C25" s="4"/>
      <c r="D25" s="4"/>
      <c r="E25" s="8"/>
      <c r="F25" s="4"/>
    </row>
    <row r="26" spans="1:7" x14ac:dyDescent="0.25">
      <c r="A26" s="9" t="s">
        <v>18</v>
      </c>
      <c r="B26" s="7"/>
      <c r="C26" s="4"/>
      <c r="D26" s="4"/>
      <c r="E26" s="8"/>
      <c r="F26" s="4"/>
    </row>
    <row r="27" spans="1:7" x14ac:dyDescent="0.25">
      <c r="A27" s="7" t="s">
        <v>19</v>
      </c>
      <c r="B27" s="7">
        <v>100</v>
      </c>
      <c r="C27" s="4">
        <v>75</v>
      </c>
      <c r="D27" s="4">
        <v>100</v>
      </c>
      <c r="E27" s="8">
        <f t="shared" si="3"/>
        <v>0</v>
      </c>
      <c r="F27" s="4">
        <v>100</v>
      </c>
    </row>
    <row r="28" spans="1:7" x14ac:dyDescent="0.25">
      <c r="A28" s="7" t="s">
        <v>20</v>
      </c>
      <c r="B28" s="7">
        <v>1052</v>
      </c>
      <c r="C28" s="4">
        <v>0</v>
      </c>
      <c r="D28" s="4">
        <v>0</v>
      </c>
      <c r="E28" s="8">
        <f t="shared" si="3"/>
        <v>1052</v>
      </c>
      <c r="F28" s="4">
        <v>0</v>
      </c>
    </row>
    <row r="29" spans="1:7" x14ac:dyDescent="0.25">
      <c r="A29" s="7" t="s">
        <v>17</v>
      </c>
      <c r="B29" s="7">
        <v>105</v>
      </c>
      <c r="C29" s="4">
        <v>1143.6199999999999</v>
      </c>
      <c r="D29" s="4">
        <f>1143.62+30</f>
        <v>1173.6199999999999</v>
      </c>
      <c r="E29" s="8">
        <f t="shared" si="3"/>
        <v>-1068.6199999999999</v>
      </c>
      <c r="F29" s="4">
        <v>105</v>
      </c>
      <c r="G29" t="s">
        <v>36</v>
      </c>
    </row>
    <row r="30" spans="1:7" x14ac:dyDescent="0.25">
      <c r="A30" s="7" t="s">
        <v>21</v>
      </c>
      <c r="B30" s="7">
        <v>525</v>
      </c>
      <c r="C30" s="4">
        <f>480+446.04+65</f>
        <v>991.04</v>
      </c>
      <c r="D30" s="4">
        <v>991.04</v>
      </c>
      <c r="E30" s="8">
        <f t="shared" si="3"/>
        <v>-466.03999999999996</v>
      </c>
      <c r="F30" s="4">
        <v>300</v>
      </c>
    </row>
    <row r="31" spans="1:7" x14ac:dyDescent="0.25">
      <c r="A31" s="7" t="s">
        <v>22</v>
      </c>
      <c r="B31" s="7">
        <v>5000</v>
      </c>
      <c r="C31" s="4">
        <f>1940.75+208.73</f>
        <v>2149.48</v>
      </c>
      <c r="D31" s="4">
        <v>3000</v>
      </c>
      <c r="E31" s="8">
        <f t="shared" si="3"/>
        <v>2000</v>
      </c>
      <c r="F31" s="4">
        <v>3000</v>
      </c>
    </row>
    <row r="32" spans="1:7" x14ac:dyDescent="0.25">
      <c r="A32" s="7" t="s">
        <v>23</v>
      </c>
      <c r="B32" s="7">
        <v>105</v>
      </c>
      <c r="C32" s="4">
        <v>0</v>
      </c>
      <c r="D32" s="4">
        <v>0</v>
      </c>
      <c r="E32" s="8">
        <f t="shared" si="3"/>
        <v>105</v>
      </c>
      <c r="F32" s="4">
        <v>105</v>
      </c>
    </row>
    <row r="33" spans="1:8" x14ac:dyDescent="0.25">
      <c r="A33" s="9" t="s">
        <v>12</v>
      </c>
      <c r="B33" s="9">
        <f>SUM(B27:B32)</f>
        <v>6887</v>
      </c>
      <c r="C33" s="9">
        <f t="shared" ref="C33:D33" si="5">SUM(C27:C32)</f>
        <v>4359.1399999999994</v>
      </c>
      <c r="D33" s="9">
        <f t="shared" si="5"/>
        <v>5264.66</v>
      </c>
      <c r="E33" s="9">
        <f t="shared" ref="E33" si="6">SUM(E27:E32)</f>
        <v>1622.3400000000001</v>
      </c>
      <c r="F33" s="28">
        <f>SUM(F27:F32)</f>
        <v>3610</v>
      </c>
    </row>
    <row r="34" spans="1:8" x14ac:dyDescent="0.25">
      <c r="A34" s="21"/>
      <c r="B34" s="21"/>
      <c r="C34" s="21"/>
      <c r="D34" s="21"/>
      <c r="E34" s="21"/>
      <c r="F34" s="24"/>
    </row>
    <row r="35" spans="1:8" x14ac:dyDescent="0.25">
      <c r="A35" s="22"/>
      <c r="B35" s="22"/>
      <c r="C35" s="22"/>
      <c r="D35" s="22"/>
      <c r="E35" s="22"/>
      <c r="F35" s="23"/>
    </row>
    <row r="36" spans="1:8" x14ac:dyDescent="0.25">
      <c r="A36" s="22"/>
      <c r="B36" s="22"/>
      <c r="C36" s="22"/>
      <c r="D36" s="22"/>
      <c r="E36" s="22"/>
      <c r="F36" s="23"/>
    </row>
    <row r="37" spans="1:8" s="47" customFormat="1" ht="32.25" customHeight="1" x14ac:dyDescent="0.25">
      <c r="A37" s="45" t="s">
        <v>0</v>
      </c>
      <c r="B37" s="45" t="s">
        <v>1</v>
      </c>
      <c r="C37" s="45" t="s">
        <v>77</v>
      </c>
      <c r="D37" s="45" t="s">
        <v>73</v>
      </c>
      <c r="E37" s="45" t="s">
        <v>43</v>
      </c>
      <c r="F37" s="45" t="s">
        <v>44</v>
      </c>
      <c r="G37" s="46"/>
      <c r="H37" s="46"/>
    </row>
    <row r="38" spans="1:8" x14ac:dyDescent="0.25">
      <c r="A38" s="9" t="s">
        <v>24</v>
      </c>
      <c r="B38" s="7"/>
      <c r="C38" s="4"/>
      <c r="D38" s="4"/>
      <c r="E38" s="4"/>
      <c r="F38" s="4"/>
    </row>
    <row r="39" spans="1:8" x14ac:dyDescent="0.25">
      <c r="A39" s="7" t="s">
        <v>25</v>
      </c>
      <c r="B39" s="7">
        <v>200</v>
      </c>
      <c r="C39" s="4">
        <f>100+50</f>
        <v>150</v>
      </c>
      <c r="D39" s="4">
        <v>200</v>
      </c>
      <c r="E39" s="8">
        <f>B39-D39</f>
        <v>0</v>
      </c>
      <c r="F39" s="4">
        <v>300</v>
      </c>
    </row>
    <row r="40" spans="1:8" x14ac:dyDescent="0.25">
      <c r="A40" s="7" t="s">
        <v>26</v>
      </c>
      <c r="B40" s="7">
        <v>600</v>
      </c>
      <c r="C40" s="4">
        <f>200+100</f>
        <v>300</v>
      </c>
      <c r="D40" s="4">
        <v>400</v>
      </c>
      <c r="E40" s="8">
        <f t="shared" ref="E40:E42" si="7">B40-D40</f>
        <v>200</v>
      </c>
      <c r="F40" s="4">
        <v>500</v>
      </c>
    </row>
    <row r="41" spans="1:8" x14ac:dyDescent="0.25">
      <c r="A41" s="7" t="s">
        <v>27</v>
      </c>
      <c r="B41" s="7">
        <v>2100</v>
      </c>
      <c r="C41" s="4">
        <f>550</f>
        <v>550</v>
      </c>
      <c r="D41" s="4">
        <v>1100</v>
      </c>
      <c r="E41" s="8">
        <f t="shared" si="7"/>
        <v>1000</v>
      </c>
      <c r="F41" s="4">
        <v>1300</v>
      </c>
    </row>
    <row r="42" spans="1:8" x14ac:dyDescent="0.25">
      <c r="A42" s="7" t="s">
        <v>15</v>
      </c>
      <c r="B42" s="7">
        <v>200</v>
      </c>
      <c r="C42" s="4">
        <f>200+50</f>
        <v>250</v>
      </c>
      <c r="D42" s="4">
        <v>400</v>
      </c>
      <c r="E42" s="8">
        <f t="shared" si="7"/>
        <v>-200</v>
      </c>
      <c r="F42" s="4">
        <v>500</v>
      </c>
    </row>
    <row r="43" spans="1:8" x14ac:dyDescent="0.25">
      <c r="A43" s="9" t="s">
        <v>12</v>
      </c>
      <c r="B43" s="9">
        <f>SUM(B39:B42)</f>
        <v>3100</v>
      </c>
      <c r="C43" s="9">
        <f>SUM(C39:C42)</f>
        <v>1250</v>
      </c>
      <c r="D43" s="9">
        <f t="shared" ref="D43" si="8">SUM(D39:D42)</f>
        <v>2100</v>
      </c>
      <c r="E43" s="9">
        <f t="shared" ref="E43" si="9">SUM(E39:E42)</f>
        <v>1000</v>
      </c>
      <c r="F43" s="28">
        <f>SUM(F39:F42)</f>
        <v>2600</v>
      </c>
    </row>
    <row r="44" spans="1:8" x14ac:dyDescent="0.25">
      <c r="A44" s="9"/>
      <c r="B44" s="9"/>
      <c r="C44" s="4"/>
      <c r="D44" s="4"/>
      <c r="E44" s="4"/>
      <c r="F44" s="4"/>
    </row>
    <row r="45" spans="1:8" x14ac:dyDescent="0.25">
      <c r="A45" s="9" t="s">
        <v>28</v>
      </c>
      <c r="B45" s="9"/>
      <c r="C45" s="4"/>
      <c r="D45" s="4"/>
      <c r="E45" s="4"/>
      <c r="F45" s="4"/>
    </row>
    <row r="46" spans="1:8" x14ac:dyDescent="0.25">
      <c r="A46" s="7" t="s">
        <v>86</v>
      </c>
      <c r="B46" s="7">
        <v>2250</v>
      </c>
      <c r="C46" s="4">
        <f>968.48</f>
        <v>968.48</v>
      </c>
      <c r="D46" s="4">
        <v>1200</v>
      </c>
      <c r="E46" s="8">
        <f>B46-D46</f>
        <v>1050</v>
      </c>
      <c r="F46" s="4">
        <v>0</v>
      </c>
    </row>
    <row r="47" spans="1:8" x14ac:dyDescent="0.25">
      <c r="A47" s="7" t="s">
        <v>87</v>
      </c>
      <c r="B47" s="7"/>
      <c r="C47" s="4"/>
      <c r="D47" s="4"/>
      <c r="E47" s="8"/>
      <c r="F47" s="4">
        <v>500</v>
      </c>
    </row>
    <row r="48" spans="1:8" x14ac:dyDescent="0.25">
      <c r="A48" s="7" t="s">
        <v>91</v>
      </c>
      <c r="B48" s="7">
        <v>200</v>
      </c>
      <c r="C48" s="4"/>
      <c r="D48" s="4">
        <v>200</v>
      </c>
      <c r="E48" s="8">
        <f>B48-D48</f>
        <v>0</v>
      </c>
      <c r="F48" s="4">
        <v>2200</v>
      </c>
    </row>
    <row r="49" spans="1:7" x14ac:dyDescent="0.25">
      <c r="A49" s="9" t="s">
        <v>12</v>
      </c>
      <c r="B49" s="9">
        <f>SUM(B46:B48)</f>
        <v>2450</v>
      </c>
      <c r="C49" s="9">
        <f>SUM(C46:C48)</f>
        <v>968.48</v>
      </c>
      <c r="D49" s="9">
        <f>SUM(D46:D48)</f>
        <v>1400</v>
      </c>
      <c r="E49" s="9">
        <f t="shared" ref="E49" si="10">SUM(E46:E48)</f>
        <v>1050</v>
      </c>
      <c r="F49" s="28">
        <f>SUM(F46:F48)</f>
        <v>2700</v>
      </c>
    </row>
    <row r="50" spans="1:7" x14ac:dyDescent="0.25">
      <c r="A50" s="7"/>
      <c r="B50" s="7"/>
      <c r="C50" s="4"/>
      <c r="D50" s="4"/>
      <c r="E50" s="4"/>
      <c r="F50" s="4"/>
    </row>
    <row r="51" spans="1:7" x14ac:dyDescent="0.25">
      <c r="A51" s="7" t="s">
        <v>14</v>
      </c>
      <c r="B51" s="7">
        <v>2000</v>
      </c>
      <c r="C51" s="4">
        <f>312.43+555</f>
        <v>867.43000000000006</v>
      </c>
      <c r="D51" s="4">
        <v>2000</v>
      </c>
      <c r="E51" s="8">
        <f>B51-D51</f>
        <v>0</v>
      </c>
      <c r="F51" s="4">
        <v>2000</v>
      </c>
    </row>
    <row r="52" spans="1:7" x14ac:dyDescent="0.25">
      <c r="A52" s="9" t="s">
        <v>29</v>
      </c>
      <c r="B52" s="9">
        <f>SUM(B50:B51)</f>
        <v>2000</v>
      </c>
      <c r="C52" s="9">
        <f>SUM(C50:C51)</f>
        <v>867.43000000000006</v>
      </c>
      <c r="D52" s="9">
        <f>SUM(D50:D51)</f>
        <v>2000</v>
      </c>
      <c r="E52" s="9">
        <f>SUM(E50:E51)</f>
        <v>0</v>
      </c>
      <c r="F52" s="28">
        <f>SUM(F51)</f>
        <v>2000</v>
      </c>
    </row>
    <row r="53" spans="1:7" x14ac:dyDescent="0.25">
      <c r="A53" s="9"/>
      <c r="B53" s="9"/>
      <c r="C53" s="9"/>
      <c r="D53" s="9"/>
      <c r="E53" s="9"/>
      <c r="F53" s="28"/>
    </row>
    <row r="54" spans="1:7" s="52" customFormat="1" x14ac:dyDescent="0.25">
      <c r="A54" s="7" t="s">
        <v>90</v>
      </c>
      <c r="B54" s="7"/>
      <c r="C54" s="7"/>
      <c r="D54" s="7"/>
      <c r="E54" s="7"/>
      <c r="F54" s="51">
        <v>1067.75</v>
      </c>
    </row>
    <row r="55" spans="1:7" x14ac:dyDescent="0.25">
      <c r="A55" s="9"/>
      <c r="B55" s="9"/>
      <c r="C55" s="4"/>
      <c r="D55" s="4"/>
      <c r="E55" s="4"/>
      <c r="F55" s="4"/>
    </row>
    <row r="56" spans="1:7" x14ac:dyDescent="0.25">
      <c r="A56" s="9" t="s">
        <v>30</v>
      </c>
      <c r="B56" s="9">
        <f>SUM(B17+B24+B33+B43+B49+B52)</f>
        <v>27177</v>
      </c>
      <c r="C56" s="9">
        <f>SUM(C17+C24+C33+C43+C49+C52)</f>
        <v>20000.95</v>
      </c>
      <c r="D56" s="9">
        <f>SUM(D17+D24+D33+D43+D49+D52)</f>
        <v>27612.579999999998</v>
      </c>
      <c r="E56" s="10">
        <f>SUM(E17+E24+E33+E43+E49+E52)</f>
        <v>-435.57999999999993</v>
      </c>
      <c r="F56" s="9">
        <f>SUM(F17+F24+F33+F43+F49+F52+F54)</f>
        <v>31145.75</v>
      </c>
    </row>
    <row r="57" spans="1:7" x14ac:dyDescent="0.25">
      <c r="A57" s="11"/>
      <c r="B57" s="12"/>
      <c r="C57" s="12"/>
      <c r="D57" s="13"/>
    </row>
    <row r="58" spans="1:7" ht="18" x14ac:dyDescent="0.25">
      <c r="A58" s="1" t="s">
        <v>39</v>
      </c>
    </row>
    <row r="59" spans="1:7" ht="30" x14ac:dyDescent="0.25">
      <c r="A59" s="2" t="s">
        <v>0</v>
      </c>
      <c r="B59" s="2" t="s">
        <v>1</v>
      </c>
      <c r="C59" s="2" t="s">
        <v>78</v>
      </c>
      <c r="D59" s="2" t="s">
        <v>72</v>
      </c>
      <c r="E59" s="2" t="s">
        <v>74</v>
      </c>
      <c r="F59" s="20" t="s">
        <v>44</v>
      </c>
    </row>
    <row r="60" spans="1:7" x14ac:dyDescent="0.25">
      <c r="A60" s="4"/>
      <c r="B60" s="4"/>
      <c r="C60" s="4"/>
      <c r="D60" s="4"/>
      <c r="E60" s="4"/>
      <c r="F60" s="4"/>
    </row>
    <row r="61" spans="1:7" x14ac:dyDescent="0.25">
      <c r="A61" s="5"/>
      <c r="B61" s="6"/>
      <c r="C61" s="4"/>
      <c r="D61" s="4"/>
      <c r="E61" s="4"/>
      <c r="F61" s="4"/>
    </row>
    <row r="62" spans="1:7" x14ac:dyDescent="0.25">
      <c r="A62" s="8" t="s">
        <v>17</v>
      </c>
      <c r="B62" s="7">
        <v>3414</v>
      </c>
      <c r="C62" s="8">
        <f>1800+175</f>
        <v>1975</v>
      </c>
      <c r="D62" s="4">
        <v>3200</v>
      </c>
      <c r="E62" s="8">
        <f>B62-D62</f>
        <v>214</v>
      </c>
      <c r="F62" s="4">
        <v>1400</v>
      </c>
      <c r="G62" t="s">
        <v>75</v>
      </c>
    </row>
    <row r="63" spans="1:7" x14ac:dyDescent="0.25">
      <c r="A63" s="8" t="s">
        <v>31</v>
      </c>
      <c r="B63" s="7">
        <v>12</v>
      </c>
      <c r="C63" s="8">
        <v>15.77</v>
      </c>
      <c r="D63" s="4">
        <f>15</f>
        <v>15</v>
      </c>
      <c r="E63" s="8">
        <f t="shared" ref="E63:E66" si="11">B63-D63</f>
        <v>-3</v>
      </c>
      <c r="F63" s="4">
        <v>15</v>
      </c>
    </row>
    <row r="64" spans="1:7" x14ac:dyDescent="0.25">
      <c r="A64" s="8" t="s">
        <v>14</v>
      </c>
      <c r="B64" s="7">
        <v>10</v>
      </c>
      <c r="C64" s="8">
        <v>0</v>
      </c>
      <c r="D64" s="4">
        <v>0</v>
      </c>
      <c r="E64" s="8">
        <f t="shared" si="11"/>
        <v>10</v>
      </c>
      <c r="F64" s="4">
        <v>0</v>
      </c>
    </row>
    <row r="65" spans="1:8" x14ac:dyDescent="0.25">
      <c r="A65" s="8" t="s">
        <v>32</v>
      </c>
      <c r="B65" s="7">
        <v>0</v>
      </c>
      <c r="C65" s="4">
        <v>0</v>
      </c>
      <c r="D65" s="4">
        <v>0</v>
      </c>
      <c r="E65" s="8">
        <f t="shared" si="11"/>
        <v>0</v>
      </c>
      <c r="F65" s="4">
        <v>0</v>
      </c>
    </row>
    <row r="66" spans="1:8" x14ac:dyDescent="0.25">
      <c r="A66" s="8" t="s">
        <v>33</v>
      </c>
      <c r="B66" s="7">
        <v>28315</v>
      </c>
      <c r="C66" s="4">
        <v>28315</v>
      </c>
      <c r="D66" s="4">
        <v>28315</v>
      </c>
      <c r="E66" s="8">
        <f t="shared" si="11"/>
        <v>0</v>
      </c>
      <c r="F66" s="4">
        <v>29730.75</v>
      </c>
      <c r="G66" t="s">
        <v>88</v>
      </c>
    </row>
    <row r="67" spans="1:8" x14ac:dyDescent="0.25">
      <c r="A67" s="9" t="s">
        <v>12</v>
      </c>
      <c r="B67" s="9">
        <f>SUM(B62:B66)</f>
        <v>31751</v>
      </c>
      <c r="C67" s="9">
        <f>SUM(C62:C66)</f>
        <v>30305.77</v>
      </c>
      <c r="D67" s="9">
        <f t="shared" ref="D67:E67" si="12">SUM(D62:D66)</f>
        <v>31530</v>
      </c>
      <c r="E67" s="10">
        <f t="shared" si="12"/>
        <v>221</v>
      </c>
      <c r="F67" s="9">
        <f>SUM(F62:F66)</f>
        <v>31145.75</v>
      </c>
    </row>
    <row r="68" spans="1:8" x14ac:dyDescent="0.25">
      <c r="D68" s="13"/>
    </row>
    <row r="69" spans="1:8" ht="43.5" customHeight="1" x14ac:dyDescent="0.25">
      <c r="A69" s="14" t="s">
        <v>40</v>
      </c>
      <c r="B69" s="15">
        <f>B67-B56</f>
        <v>4574</v>
      </c>
      <c r="C69" s="15">
        <f>C67-C56</f>
        <v>10304.82</v>
      </c>
      <c r="D69" s="15">
        <f>D67-D56</f>
        <v>3917.4200000000019</v>
      </c>
      <c r="E69" s="16">
        <f>E67-E56</f>
        <v>656.57999999999993</v>
      </c>
      <c r="F69" s="30">
        <f>F67-F56</f>
        <v>0</v>
      </c>
      <c r="G69" s="44"/>
      <c r="H69" s="3"/>
    </row>
    <row r="70" spans="1:8" ht="54.75" customHeight="1" x14ac:dyDescent="0.25">
      <c r="A70" s="17"/>
      <c r="B70" s="18" t="s">
        <v>41</v>
      </c>
      <c r="C70" s="18"/>
      <c r="D70" s="19" t="s">
        <v>41</v>
      </c>
      <c r="E70" s="18" t="s">
        <v>42</v>
      </c>
      <c r="F70" s="31"/>
    </row>
    <row r="73" spans="1:8" ht="18" x14ac:dyDescent="0.25">
      <c r="A73" s="1" t="s">
        <v>45</v>
      </c>
    </row>
    <row r="74" spans="1:8" ht="45" x14ac:dyDescent="0.25">
      <c r="A74" s="2" t="s">
        <v>0</v>
      </c>
      <c r="B74" s="2" t="s">
        <v>58</v>
      </c>
      <c r="C74" s="2" t="s">
        <v>46</v>
      </c>
      <c r="D74" s="2" t="s">
        <v>77</v>
      </c>
      <c r="E74" s="2" t="s">
        <v>48</v>
      </c>
      <c r="F74" s="2" t="s">
        <v>51</v>
      </c>
    </row>
    <row r="75" spans="1:8" ht="48.75" customHeight="1" x14ac:dyDescent="0.25">
      <c r="A75" s="25" t="s">
        <v>47</v>
      </c>
      <c r="B75" s="7">
        <v>4194</v>
      </c>
      <c r="C75" s="26" t="s">
        <v>68</v>
      </c>
      <c r="D75" s="4">
        <v>599.97</v>
      </c>
      <c r="E75" s="8">
        <f>B75-D75</f>
        <v>3594.0299999999997</v>
      </c>
      <c r="F75" s="4"/>
    </row>
    <row r="76" spans="1:8" ht="30.75" customHeight="1" x14ac:dyDescent="0.25">
      <c r="A76" s="25" t="s">
        <v>49</v>
      </c>
      <c r="B76" s="7">
        <v>6860</v>
      </c>
      <c r="C76" s="8" t="s">
        <v>50</v>
      </c>
      <c r="D76" s="4">
        <v>7038</v>
      </c>
      <c r="E76" s="8">
        <f t="shared" ref="E76:E78" si="13">B76-D76</f>
        <v>-178</v>
      </c>
      <c r="F76" s="4" t="s">
        <v>52</v>
      </c>
    </row>
    <row r="77" spans="1:8" x14ac:dyDescent="0.25">
      <c r="A77" s="7" t="s">
        <v>53</v>
      </c>
      <c r="B77" s="7">
        <v>14.3</v>
      </c>
      <c r="C77" s="4" t="s">
        <v>54</v>
      </c>
      <c r="D77" s="4">
        <v>0</v>
      </c>
      <c r="E77" s="8">
        <f t="shared" si="13"/>
        <v>14.3</v>
      </c>
      <c r="F77" s="4"/>
    </row>
    <row r="78" spans="1:8" x14ac:dyDescent="0.25">
      <c r="A78" s="7" t="s">
        <v>55</v>
      </c>
      <c r="B78" s="7">
        <v>500</v>
      </c>
      <c r="C78" s="4" t="s">
        <v>56</v>
      </c>
      <c r="D78" s="4">
        <v>0</v>
      </c>
      <c r="E78" s="8">
        <f t="shared" si="13"/>
        <v>500</v>
      </c>
      <c r="F78" s="4"/>
    </row>
    <row r="79" spans="1:8" ht="21" customHeight="1" x14ac:dyDescent="0.25">
      <c r="A79" s="7" t="s">
        <v>57</v>
      </c>
      <c r="B79" s="7">
        <f>6237+4000-30-24-4.16-11.44-16.63-1047.17-180</f>
        <v>8923.6</v>
      </c>
      <c r="C79" s="2" t="s">
        <v>59</v>
      </c>
      <c r="D79" s="4">
        <f>1917.85+90+15.81+90+52.06+170+1996.62+40+1065.76+725</f>
        <v>6163.1</v>
      </c>
      <c r="E79" s="8">
        <f t="shared" ref="E79:E81" si="14">B79-D79</f>
        <v>2760.5</v>
      </c>
      <c r="F79" s="4"/>
    </row>
    <row r="80" spans="1:8" ht="25.5" customHeight="1" x14ac:dyDescent="0.25">
      <c r="A80" s="25" t="s">
        <v>60</v>
      </c>
      <c r="B80" s="7">
        <v>110</v>
      </c>
      <c r="C80" s="4"/>
      <c r="D80" s="4">
        <v>0</v>
      </c>
      <c r="E80" s="8">
        <f t="shared" si="14"/>
        <v>110</v>
      </c>
      <c r="F80" s="4"/>
    </row>
    <row r="81" spans="1:7" ht="18" customHeight="1" x14ac:dyDescent="0.25">
      <c r="A81" s="7" t="s">
        <v>61</v>
      </c>
      <c r="B81" s="7">
        <v>2680.98</v>
      </c>
      <c r="C81" s="4" t="s">
        <v>62</v>
      </c>
      <c r="D81" s="4">
        <v>100</v>
      </c>
      <c r="E81" s="8">
        <f t="shared" si="14"/>
        <v>2580.98</v>
      </c>
      <c r="F81" s="4"/>
    </row>
    <row r="82" spans="1:7" x14ac:dyDescent="0.25">
      <c r="A82" s="9" t="s">
        <v>12</v>
      </c>
      <c r="B82" s="9">
        <f>SUM(B75:B81)</f>
        <v>23282.880000000001</v>
      </c>
      <c r="C82" s="9">
        <f>SUM(C75:C81)</f>
        <v>0</v>
      </c>
      <c r="D82" s="9">
        <f>SUM(D75:D81)</f>
        <v>13901.07</v>
      </c>
      <c r="E82" s="9">
        <f>SUM(E75:E81)</f>
        <v>9381.81</v>
      </c>
      <c r="F82" s="4"/>
    </row>
    <row r="83" spans="1:7" x14ac:dyDescent="0.25">
      <c r="A83" s="50" t="s">
        <v>89</v>
      </c>
      <c r="B83" s="50"/>
      <c r="C83" s="50"/>
      <c r="D83" s="50"/>
      <c r="E83" s="50"/>
    </row>
    <row r="85" spans="1:7" ht="18.75" x14ac:dyDescent="0.3">
      <c r="A85" s="27" t="s">
        <v>63</v>
      </c>
    </row>
    <row r="86" spans="1:7" x14ac:dyDescent="0.25">
      <c r="A86" s="32" t="s">
        <v>64</v>
      </c>
      <c r="B86" s="32"/>
      <c r="C86" s="32"/>
      <c r="D86" s="32">
        <v>43365.93</v>
      </c>
      <c r="E86" s="23"/>
    </row>
    <row r="87" spans="1:7" ht="29.25" customHeight="1" x14ac:dyDescent="0.25">
      <c r="A87" s="48" t="s">
        <v>79</v>
      </c>
      <c r="B87" s="49"/>
      <c r="C87" s="49"/>
      <c r="D87" s="33">
        <f>C56+D82</f>
        <v>33902.020000000004</v>
      </c>
      <c r="E87" s="41"/>
      <c r="F87" s="13"/>
    </row>
    <row r="88" spans="1:7" ht="18.75" customHeight="1" x14ac:dyDescent="0.25">
      <c r="A88" s="48" t="s">
        <v>80</v>
      </c>
      <c r="B88" s="49"/>
      <c r="C88" s="49"/>
      <c r="D88" s="33">
        <v>3440.41</v>
      </c>
      <c r="E88" s="41"/>
      <c r="F88" s="13"/>
    </row>
    <row r="89" spans="1:7" x14ac:dyDescent="0.25">
      <c r="A89" s="34" t="s">
        <v>81</v>
      </c>
      <c r="B89" s="34"/>
      <c r="C89" s="34"/>
      <c r="D89" s="33">
        <f>C67</f>
        <v>30305.77</v>
      </c>
      <c r="E89" s="23"/>
    </row>
    <row r="90" spans="1:7" x14ac:dyDescent="0.25">
      <c r="A90" s="34" t="s">
        <v>82</v>
      </c>
      <c r="B90" s="34"/>
      <c r="C90" s="34"/>
      <c r="D90" s="34">
        <v>2102</v>
      </c>
      <c r="E90" s="41"/>
    </row>
    <row r="91" spans="1:7" x14ac:dyDescent="0.25">
      <c r="A91" s="34" t="s">
        <v>83</v>
      </c>
      <c r="B91" s="34"/>
      <c r="C91" s="34"/>
      <c r="D91" s="33">
        <f>D86-D87-D88+D89+D90</f>
        <v>38431.269999999997</v>
      </c>
      <c r="E91" s="23"/>
    </row>
    <row r="92" spans="1:7" x14ac:dyDescent="0.25">
      <c r="A92" s="35" t="s">
        <v>84</v>
      </c>
      <c r="B92" s="35"/>
      <c r="C92" s="35"/>
      <c r="D92" s="36">
        <f>39192.63-725-36</f>
        <v>38431.629999999997</v>
      </c>
      <c r="E92" s="42" t="s">
        <v>85</v>
      </c>
      <c r="G92" s="13"/>
    </row>
    <row r="93" spans="1:7" x14ac:dyDescent="0.25">
      <c r="D93" s="13"/>
      <c r="E93" s="13"/>
    </row>
    <row r="95" spans="1:7" ht="18.75" x14ac:dyDescent="0.3">
      <c r="A95" s="27" t="s">
        <v>67</v>
      </c>
    </row>
    <row r="96" spans="1:7" x14ac:dyDescent="0.25">
      <c r="A96" s="37" t="s">
        <v>65</v>
      </c>
      <c r="B96" s="37"/>
      <c r="C96" s="37"/>
      <c r="D96" s="37">
        <v>39192</v>
      </c>
    </row>
    <row r="97" spans="1:4" x14ac:dyDescent="0.25">
      <c r="A97" s="38" t="s">
        <v>66</v>
      </c>
      <c r="B97" s="38"/>
      <c r="C97" s="38"/>
      <c r="D97" s="39">
        <f>E82</f>
        <v>9381.81</v>
      </c>
    </row>
    <row r="98" spans="1:4" x14ac:dyDescent="0.25">
      <c r="A98" s="38" t="s">
        <v>69</v>
      </c>
      <c r="B98" s="38"/>
      <c r="C98" s="38"/>
      <c r="D98" s="39">
        <f>D56-C56</f>
        <v>7611.6299999999974</v>
      </c>
    </row>
    <row r="99" spans="1:4" x14ac:dyDescent="0.25">
      <c r="A99" s="38" t="s">
        <v>70</v>
      </c>
      <c r="B99" s="38"/>
      <c r="C99" s="38"/>
      <c r="D99" s="39">
        <f>D67-C67</f>
        <v>1224.2299999999996</v>
      </c>
    </row>
    <row r="100" spans="1:4" x14ac:dyDescent="0.25">
      <c r="A100" s="40" t="s">
        <v>71</v>
      </c>
      <c r="B100" s="40"/>
      <c r="C100" s="40"/>
      <c r="D100" s="40">
        <f>D96-D97-D98+D99</f>
        <v>23422.790000000005</v>
      </c>
    </row>
  </sheetData>
  <mergeCells count="2">
    <mergeCell ref="A87:C87"/>
    <mergeCell ref="A88:C88"/>
  </mergeCells>
  <pageMargins left="0.11811023622047245" right="0.11811023622047245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2015-01-22T16:37:29Z</cp:lastPrinted>
  <dcterms:created xsi:type="dcterms:W3CDTF">2014-11-06T10:53:16Z</dcterms:created>
  <dcterms:modified xsi:type="dcterms:W3CDTF">2015-02-04T13:17:19Z</dcterms:modified>
</cp:coreProperties>
</file>